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ИТУЛКА" sheetId="1" r:id="rId1"/>
    <sheet name="Лист2" sheetId="2" r:id="rId2"/>
    <sheet name="S4A" sheetId="3" r:id="rId3"/>
    <sheet name="S6A " sheetId="4" r:id="rId4"/>
    <sheet name="S8E-P" sheetId="5" r:id="rId5"/>
    <sheet name="S7" sheetId="6" r:id="rId6"/>
    <sheet name="S9A " sheetId="7" r:id="rId7"/>
    <sheet name="Лист3" sheetId="8" r:id="rId8"/>
    <sheet name="Лист3 (2)" sheetId="9" r:id="rId9"/>
    <sheet name="участники" sheetId="10" r:id="rId10"/>
  </sheets>
  <definedNames>
    <definedName name="_xlnm._FilterDatabase" localSheetId="5" hidden="1">'S7'!$B$10:$L$25</definedName>
  </definedNames>
  <calcPr fullCalcOnLoad="1"/>
</workbook>
</file>

<file path=xl/sharedStrings.xml><?xml version="1.0" encoding="utf-8"?>
<sst xmlns="http://schemas.openxmlformats.org/spreadsheetml/2006/main" count="731" uniqueCount="217">
  <si>
    <t>Country code</t>
  </si>
  <si>
    <t>Round 1</t>
  </si>
  <si>
    <t>Round 2</t>
  </si>
  <si>
    <t>Total</t>
  </si>
  <si>
    <t>Pts to championship</t>
  </si>
  <si>
    <t>Round 3</t>
  </si>
  <si>
    <t>PARAKHINE Sergey</t>
  </si>
  <si>
    <t>KAZ</t>
  </si>
  <si>
    <t>0168</t>
  </si>
  <si>
    <t>LEBEDEVA Svetlana</t>
  </si>
  <si>
    <t>Start №</t>
  </si>
  <si>
    <t>0187</t>
  </si>
  <si>
    <t>POLTAVETS Gennady</t>
  </si>
  <si>
    <t>0951</t>
  </si>
  <si>
    <t>RUS</t>
  </si>
  <si>
    <t>KORYAPIN Aleksei</t>
  </si>
  <si>
    <t>0160</t>
  </si>
  <si>
    <t>UKR</t>
  </si>
  <si>
    <t>RAPALIUK Bogdan</t>
  </si>
  <si>
    <t>KYRAVSKIY Yuriy</t>
  </si>
  <si>
    <t>BOLSHAKOV Sergey</t>
  </si>
  <si>
    <t>0680</t>
  </si>
  <si>
    <t>KRYVYY Ruslan</t>
  </si>
  <si>
    <t>621</t>
  </si>
  <si>
    <t>01861</t>
  </si>
  <si>
    <t>CHERKASOVA Elizaveta</t>
  </si>
  <si>
    <t>0537</t>
  </si>
  <si>
    <t>Start№</t>
  </si>
  <si>
    <t>PRYDANNIKOV Denis</t>
  </si>
  <si>
    <t>Static ratings</t>
  </si>
  <si>
    <t>Personal championship</t>
  </si>
  <si>
    <t>Table of Results</t>
  </si>
  <si>
    <t xml:space="preserve">Class of models </t>
  </si>
  <si>
    <t>S4A</t>
  </si>
  <si>
    <t>Prototype</t>
  </si>
  <si>
    <t>Tpailblazer-II F</t>
  </si>
  <si>
    <t>Amount</t>
  </si>
  <si>
    <t>Final</t>
  </si>
  <si>
    <t>Place</t>
  </si>
  <si>
    <t>S6A</t>
  </si>
  <si>
    <t>S9A</t>
  </si>
  <si>
    <t>S7</t>
  </si>
  <si>
    <t>GAKHOV Oleg</t>
  </si>
  <si>
    <t>Sport director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</si>
  <si>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</si>
  <si>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>Secretary</t>
  </si>
  <si>
    <t xml:space="preserve">                                               </t>
  </si>
  <si>
    <t>Sergey Bondarenko</t>
  </si>
  <si>
    <t>FAI jury</t>
  </si>
  <si>
    <t>Alexei Koryapin (RUS)</t>
  </si>
  <si>
    <t>Vladimir Minakov (RUS)</t>
  </si>
  <si>
    <t>S8E/P</t>
  </si>
  <si>
    <t>Federation Aeronautique Internationale (FAI)</t>
  </si>
  <si>
    <t>Executive organizer:</t>
  </si>
  <si>
    <t>-FAI</t>
  </si>
  <si>
    <t>-FAS</t>
  </si>
  <si>
    <t>-FRMSU</t>
  </si>
  <si>
    <t>FINAL SCORE LISTS</t>
  </si>
  <si>
    <t>(THE STAGE OF THE FAI WORLD CUP)</t>
  </si>
  <si>
    <t>THE INTERNATIONAL SPACEMODELLING COMPETITIONS</t>
  </si>
  <si>
    <t>FAI JURY AND FAI JUDGES:</t>
  </si>
  <si>
    <t>JURY FAI:</t>
  </si>
  <si>
    <t>Mr. Igor Volkanov (UKRAINE)</t>
  </si>
  <si>
    <t>Mr. Vladimir Minakov (RUSSIA)</t>
  </si>
  <si>
    <t>- the judge</t>
  </si>
  <si>
    <t>-Chairman of jury</t>
  </si>
  <si>
    <t>Mr.Alexei Koryapin (RUSSIA)</t>
  </si>
  <si>
    <t>RESERVE JURY FAI:</t>
  </si>
  <si>
    <t>JUDGER FAI S7:</t>
  </si>
  <si>
    <t>-Chief judge of scale</t>
  </si>
  <si>
    <t>-judge of scale</t>
  </si>
  <si>
    <t>SPORTS DIRECTOR:</t>
  </si>
  <si>
    <t>Mr. Sergey Bondarenko (UKRAINE)</t>
  </si>
  <si>
    <t>CONTEST DIRECTOR:</t>
  </si>
  <si>
    <t>Mr. Viktor Kovalev (UKRAINA)</t>
  </si>
  <si>
    <t>List of participation - class S8E/P</t>
  </si>
  <si>
    <t>I ROUND</t>
  </si>
  <si>
    <t>No</t>
  </si>
  <si>
    <t>St. No</t>
  </si>
  <si>
    <t>Competitor</t>
  </si>
  <si>
    <t>Licence</t>
  </si>
  <si>
    <t>FLIGHT</t>
  </si>
  <si>
    <t>TOTAL</t>
  </si>
  <si>
    <t>Boarding</t>
  </si>
  <si>
    <t>RESULT</t>
  </si>
  <si>
    <t>NOTE</t>
  </si>
  <si>
    <t>II ROUND</t>
  </si>
  <si>
    <t>III ROUND</t>
  </si>
  <si>
    <t>FINAL</t>
  </si>
  <si>
    <t>FAI World Cup Stage - Yangel Cup</t>
  </si>
  <si>
    <t>Nikolay Pushkar</t>
  </si>
  <si>
    <t>Igor Volkanov (UKR)</t>
  </si>
  <si>
    <t>Fly-off</t>
  </si>
  <si>
    <t xml:space="preserve"> World Cup 2011 Yangel</t>
  </si>
  <si>
    <t>27 July 2011 y.</t>
  </si>
  <si>
    <t>"YANGEL CUP 2011"</t>
  </si>
  <si>
    <t>Mrs. Ludmila Volkova (UKRAINE)</t>
  </si>
  <si>
    <t xml:space="preserve">             Federation Aeronautique of Ukraine </t>
  </si>
  <si>
    <t xml:space="preserve"> </t>
  </si>
  <si>
    <t>RUSAKOV Roman</t>
  </si>
  <si>
    <t>BLR</t>
  </si>
  <si>
    <t>LIPAI Aliaksandr</t>
  </si>
  <si>
    <t>071</t>
  </si>
  <si>
    <t xml:space="preserve">BLR </t>
  </si>
  <si>
    <t>MINKEVICH Vladimir</t>
  </si>
  <si>
    <t>042</t>
  </si>
  <si>
    <t>KARPENKO Grigoriy</t>
  </si>
  <si>
    <t>SUHANOV Nikita</t>
  </si>
  <si>
    <t>01510</t>
  </si>
  <si>
    <t>LASHKO Olexander</t>
  </si>
  <si>
    <t>GOLOVIN Olexandr</t>
  </si>
  <si>
    <t>TROHIMENKO Dmitro</t>
  </si>
  <si>
    <t xml:space="preserve">HRABOUSKI Valeriy </t>
  </si>
  <si>
    <t>Total Summ</t>
  </si>
  <si>
    <t>28 July 2011 y.</t>
  </si>
  <si>
    <t>COMPETITOR</t>
  </si>
  <si>
    <t>S338</t>
  </si>
  <si>
    <t>BAYBIKOV   Sergey</t>
  </si>
  <si>
    <t>ROMANJUK Sergey</t>
  </si>
  <si>
    <t>MENSHIKOV Vladimir</t>
  </si>
  <si>
    <t>O248</t>
  </si>
  <si>
    <t>KRUPICKIY Yuriy</t>
  </si>
  <si>
    <t>BAKERENKOV Andriy</t>
  </si>
  <si>
    <t>SERDUKOV Sergey</t>
  </si>
  <si>
    <t>ABAKUMOV Anton</t>
  </si>
  <si>
    <t>ZALESSCIY  Anton</t>
  </si>
  <si>
    <t>BELAN  Andriy</t>
  </si>
  <si>
    <t>SMOLIANKO  Vitaliy</t>
  </si>
  <si>
    <t>Andrey Baushev</t>
  </si>
  <si>
    <t>№</t>
  </si>
  <si>
    <t>Mr. Andrey Baushev (Russia)</t>
  </si>
  <si>
    <r>
      <rPr>
        <b/>
        <sz val="18"/>
        <color indexed="8"/>
        <rFont val="Calibri"/>
        <family val="2"/>
      </rPr>
      <t>RANGE SAFETY OFFICER ASSISTANT</t>
    </r>
    <r>
      <rPr>
        <b/>
        <sz val="16"/>
        <color indexed="8"/>
        <rFont val="Calibri"/>
        <family val="2"/>
      </rPr>
      <t>:</t>
    </r>
  </si>
  <si>
    <t>RANGE SAFETY OFFICER:</t>
  </si>
  <si>
    <t>Mr. Denis  Khmil (UKRAINE)</t>
  </si>
  <si>
    <t>- Member for S8E/P</t>
  </si>
  <si>
    <t>-the reserve judge</t>
  </si>
  <si>
    <t>- Member for S4A,S6A,S7,S9A</t>
  </si>
  <si>
    <t>Mr. Denis  Khmil (UKR)</t>
  </si>
  <si>
    <t>Mr. Olexandr Pogrebnyak (UKRAINA)</t>
  </si>
  <si>
    <t>Mr. Olexandr Gerasimenko (UKRAINA)</t>
  </si>
  <si>
    <t>Judge of scale:</t>
  </si>
  <si>
    <t>Mr. Olexandr Pogrebnyak (UKR)</t>
  </si>
  <si>
    <t>Mr. Olexandr Gerasimenko (UKR)</t>
  </si>
  <si>
    <t>Denis Khmil (UKRAINE)</t>
  </si>
  <si>
    <t>NAGOVICIN Olexander</t>
  </si>
  <si>
    <t>GISICH Mishail</t>
  </si>
  <si>
    <t>SMIRNOV Valeruj</t>
  </si>
  <si>
    <t>IVCHENKO  Stepan</t>
  </si>
  <si>
    <t>ROMANUK Sergei</t>
  </si>
  <si>
    <t>MINKEVICH Uladzimir</t>
  </si>
  <si>
    <t>HRABOUSKI Valery</t>
  </si>
  <si>
    <t>LIPAI Olexandr</t>
  </si>
  <si>
    <t>BELAN Andrey</t>
  </si>
  <si>
    <t>ZALESSKY Anton</t>
  </si>
  <si>
    <t>ABUDONNIY Bogdan</t>
  </si>
  <si>
    <t>0251</t>
  </si>
  <si>
    <t>128</t>
  </si>
  <si>
    <t>HRABOUSKI Valeriy</t>
  </si>
  <si>
    <t>KOROTIN Dmitry</t>
  </si>
  <si>
    <t>-</t>
  </si>
  <si>
    <t>72</t>
  </si>
  <si>
    <t>65</t>
  </si>
  <si>
    <t>97</t>
  </si>
  <si>
    <t>ТARAN Roman</t>
  </si>
  <si>
    <t>T = 34 - 37 C</t>
  </si>
  <si>
    <t>V = 1-2 m/s</t>
  </si>
  <si>
    <t>S694</t>
  </si>
  <si>
    <t>S628</t>
  </si>
  <si>
    <t>S506</t>
  </si>
  <si>
    <t>S625</t>
  </si>
  <si>
    <t>S696</t>
  </si>
  <si>
    <t>S662</t>
  </si>
  <si>
    <t>S661</t>
  </si>
  <si>
    <t>S503</t>
  </si>
  <si>
    <t>S631</t>
  </si>
  <si>
    <t>T = 40 - 42 C</t>
  </si>
  <si>
    <t>V = 2 - 3 m/s</t>
  </si>
  <si>
    <t>Denis  Khmil (UKR)</t>
  </si>
  <si>
    <t>S621</t>
  </si>
  <si>
    <t>D.Q.11.3.4</t>
  </si>
  <si>
    <t>D.Q.11.3.2</t>
  </si>
  <si>
    <t>S622</t>
  </si>
  <si>
    <t>S695</t>
  </si>
  <si>
    <t>S663</t>
  </si>
  <si>
    <t>S635</t>
  </si>
  <si>
    <t>S604</t>
  </si>
  <si>
    <t>S170</t>
  </si>
  <si>
    <t>S251</t>
  </si>
  <si>
    <t>Saturn 1B</t>
  </si>
  <si>
    <t>Jpiter-C</t>
  </si>
  <si>
    <t>Dragon-3</t>
  </si>
  <si>
    <t>Nike-Cajen</t>
  </si>
  <si>
    <t>Союз-ТМА</t>
  </si>
  <si>
    <t>Ariane-L01</t>
  </si>
  <si>
    <t>Meteor-3</t>
  </si>
  <si>
    <t>Meteor-1</t>
  </si>
  <si>
    <t>S245</t>
  </si>
  <si>
    <t>S350</t>
  </si>
  <si>
    <t>S617</t>
  </si>
  <si>
    <t>S311</t>
  </si>
  <si>
    <t>S501</t>
  </si>
  <si>
    <t>0248</t>
  </si>
  <si>
    <t>С.Е.</t>
  </si>
  <si>
    <t>13-15</t>
  </si>
  <si>
    <t>T = 32 -34 C</t>
  </si>
  <si>
    <t>V = 2 - 4 m/s</t>
  </si>
  <si>
    <t>th</t>
  </si>
  <si>
    <t>ON JULY,</t>
  </si>
  <si>
    <t xml:space="preserve">th </t>
  </si>
  <si>
    <t>2011 y.</t>
  </si>
  <si>
    <t xml:space="preserve"> Federation spacemodelling sports of Ukraine (FRMSU)</t>
  </si>
  <si>
    <t>Dnipropetrovs’k (Ukraine)</t>
  </si>
  <si>
    <t>27 July 2011</t>
  </si>
  <si>
    <t>T = 32- 34 C</t>
  </si>
  <si>
    <t>V = 2-4 m/s</t>
  </si>
  <si>
    <r>
      <t xml:space="preserve">ABYIDENOV </t>
    </r>
    <r>
      <rPr>
        <sz val="10"/>
        <rFont val="Cambria"/>
        <family val="1"/>
      </rPr>
      <t>Bogdan</t>
    </r>
  </si>
  <si>
    <t>KORYAPIN Aleksey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</si>
</sst>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FC19]d\ mmmm\ yyyy\ &quot;г.&quot;"/>
    <numFmt numFmtId="203" formatCode="0.0"/>
  </numFmts>
  <fonts count="75">
    <font>
      <sz val="11"/>
      <color indexed="8"/>
      <name val="Calibri"/>
      <family val="2"/>
    </font>
    <font>
      <sz val="11"/>
      <name val="Calibri"/>
      <family val="2"/>
    </font>
    <font>
      <sz val="24"/>
      <color indexed="8"/>
      <name val="Copperplate Gothic Bold"/>
      <family val="2"/>
    </font>
    <font>
      <sz val="8"/>
      <color indexed="8"/>
      <name val="Calibri"/>
      <family val="2"/>
    </font>
    <font>
      <sz val="16"/>
      <color indexed="8"/>
      <name val="Copperplate Gothic Bold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opperplate Gothic Bold"/>
      <family val="2"/>
    </font>
    <font>
      <sz val="11"/>
      <color indexed="8"/>
      <name val="Copperplate Gothic Bold"/>
      <family val="2"/>
    </font>
    <font>
      <sz val="10"/>
      <name val="Cambria"/>
      <family val="1"/>
    </font>
    <font>
      <sz val="18"/>
      <color indexed="8"/>
      <name val="Copperplate Gothic Bold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" fontId="1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8" fillId="0" borderId="0" xfId="44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10" xfId="0" applyNumberFormat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left"/>
      <protection hidden="1"/>
    </xf>
    <xf numFmtId="49" fontId="53" fillId="0" borderId="0" xfId="0" applyNumberFormat="1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hidden="1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hidden="1"/>
    </xf>
    <xf numFmtId="0" fontId="24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47" fillId="0" borderId="10" xfId="0" applyFont="1" applyFill="1" applyBorder="1" applyAlignment="1" applyProtection="1">
      <alignment horizontal="left"/>
      <protection hidden="1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 applyProtection="1">
      <alignment horizontal="center"/>
      <protection hidden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49" fontId="28" fillId="0" borderId="10" xfId="0" applyNumberFormat="1" applyFont="1" applyBorder="1" applyAlignment="1">
      <alignment horizontal="left" vertical="center"/>
    </xf>
    <xf numFmtId="0" fontId="71" fillId="0" borderId="0" xfId="0" applyFont="1" applyAlignment="1">
      <alignment/>
    </xf>
    <xf numFmtId="0" fontId="5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10" xfId="0" applyNumberForma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3" fillId="0" borderId="0" xfId="0" applyNumberFormat="1" applyFont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49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left"/>
      <protection hidden="1"/>
    </xf>
    <xf numFmtId="0" fontId="14" fillId="0" borderId="16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1" fillId="0" borderId="0" xfId="0" applyFont="1" applyAlignment="1">
      <alignment horizontal="right"/>
    </xf>
    <xf numFmtId="0" fontId="29" fillId="0" borderId="0" xfId="0" applyFont="1" applyFill="1" applyBorder="1" applyAlignment="1" applyProtection="1">
      <alignment horizontal="right"/>
      <protection hidden="1"/>
    </xf>
    <xf numFmtId="0" fontId="30" fillId="0" borderId="0" xfId="0" applyFont="1" applyAlignment="1">
      <alignment horizontal="left" vertical="top"/>
    </xf>
    <xf numFmtId="1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Fill="1" applyAlignment="1" applyProtection="1">
      <alignment vertical="top"/>
      <protection hidden="1"/>
    </xf>
    <xf numFmtId="0" fontId="23" fillId="0" borderId="0" xfId="0" applyFont="1" applyAlignment="1">
      <alignment/>
    </xf>
    <xf numFmtId="0" fontId="0" fillId="0" borderId="0" xfId="0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 wrapText="1"/>
      <protection hidden="1"/>
    </xf>
    <xf numFmtId="0" fontId="0" fillId="0" borderId="22" xfId="0" applyNumberForma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SPISAK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12</xdr:row>
      <xdr:rowOff>180975</xdr:rowOff>
    </xdr:from>
    <xdr:to>
      <xdr:col>4</xdr:col>
      <xdr:colOff>333375</xdr:colOff>
      <xdr:row>22</xdr:row>
      <xdr:rowOff>0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162300"/>
          <a:ext cx="1228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13</xdr:row>
      <xdr:rowOff>19050</xdr:rowOff>
    </xdr:from>
    <xdr:to>
      <xdr:col>9</xdr:col>
      <xdr:colOff>1209675</xdr:colOff>
      <xdr:row>22</xdr:row>
      <xdr:rowOff>66675</xdr:rowOff>
    </xdr:to>
    <xdr:pic>
      <xdr:nvPicPr>
        <xdr:cNvPr id="2" name="Picture 120" descr="FUTBOLKA_ORIGINAL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190875"/>
          <a:ext cx="1257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95250</xdr:rowOff>
    </xdr:from>
    <xdr:to>
      <xdr:col>7</xdr:col>
      <xdr:colOff>152400</xdr:colOff>
      <xdr:row>5</xdr:row>
      <xdr:rowOff>228600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5750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1</xdr:row>
      <xdr:rowOff>28575</xdr:rowOff>
    </xdr:from>
    <xdr:to>
      <xdr:col>10</xdr:col>
      <xdr:colOff>19050</xdr:colOff>
      <xdr:row>8</xdr:row>
      <xdr:rowOff>104775</xdr:rowOff>
    </xdr:to>
    <xdr:pic>
      <xdr:nvPicPr>
        <xdr:cNvPr id="2" name="Picture 120" descr="FUTBOLKA_ORIGINAL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19075"/>
          <a:ext cx="1295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3</xdr:col>
      <xdr:colOff>714375</xdr:colOff>
      <xdr:row>6</xdr:row>
      <xdr:rowOff>257175</xdr:rowOff>
    </xdr:to>
    <xdr:pic>
      <xdr:nvPicPr>
        <xdr:cNvPr id="1" name="Picture 120" descr="FUTBOLKA_ORIGIN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3144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3</xdr:col>
      <xdr:colOff>847725</xdr:colOff>
      <xdr:row>7</xdr:row>
      <xdr:rowOff>0</xdr:rowOff>
    </xdr:to>
    <xdr:pic>
      <xdr:nvPicPr>
        <xdr:cNvPr id="1" name="Picture 120" descr="FUTBOLKA_ORIGIN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2668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19050</xdr:rowOff>
    </xdr:from>
    <xdr:to>
      <xdr:col>3</xdr:col>
      <xdr:colOff>1200150</xdr:colOff>
      <xdr:row>7</xdr:row>
      <xdr:rowOff>228600</xdr:rowOff>
    </xdr:to>
    <xdr:pic>
      <xdr:nvPicPr>
        <xdr:cNvPr id="1" name="Picture 120" descr="FUTBOLKA_ORIGIN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550"/>
          <a:ext cx="13620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9525</xdr:rowOff>
    </xdr:from>
    <xdr:to>
      <xdr:col>3</xdr:col>
      <xdr:colOff>866775</xdr:colOff>
      <xdr:row>7</xdr:row>
      <xdr:rowOff>238125</xdr:rowOff>
    </xdr:to>
    <xdr:pic>
      <xdr:nvPicPr>
        <xdr:cNvPr id="1" name="Picture 120" descr="FUTBOLKA_ORIGIN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0025"/>
          <a:ext cx="124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3</xdr:col>
      <xdr:colOff>561975</xdr:colOff>
      <xdr:row>6</xdr:row>
      <xdr:rowOff>180975</xdr:rowOff>
    </xdr:to>
    <xdr:pic>
      <xdr:nvPicPr>
        <xdr:cNvPr id="1" name="Picture 120" descr="FUTBOLKA_ORIGIN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33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12.8515625" style="0" customWidth="1"/>
    <col min="2" max="2" width="5.57421875" style="0" customWidth="1"/>
    <col min="3" max="3" width="9.140625" style="0" customWidth="1"/>
    <col min="4" max="4" width="5.140625" style="0" customWidth="1"/>
    <col min="5" max="5" width="5.57421875" style="0" customWidth="1"/>
    <col min="6" max="6" width="3.7109375" style="0" customWidth="1"/>
    <col min="7" max="7" width="3.421875" style="0" customWidth="1"/>
    <col min="8" max="8" width="6.421875" style="0" customWidth="1"/>
    <col min="9" max="9" width="5.28125" style="0" customWidth="1"/>
    <col min="10" max="10" width="24.421875" style="0" customWidth="1"/>
    <col min="11" max="11" width="13.28125" style="0" customWidth="1"/>
  </cols>
  <sheetData>
    <row r="2" spans="2:11" ht="23.25">
      <c r="B2" s="154" t="s">
        <v>52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2" ht="23.25">
      <c r="B3" s="153" t="s">
        <v>210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11" ht="23.25">
      <c r="B4" s="70" t="s">
        <v>98</v>
      </c>
      <c r="C4" s="101" t="s">
        <v>97</v>
      </c>
      <c r="D4" s="101"/>
      <c r="E4" s="101"/>
      <c r="F4" s="101"/>
      <c r="G4" s="101"/>
      <c r="H4" s="101"/>
      <c r="I4" s="101"/>
      <c r="J4" s="70"/>
      <c r="K4" s="70"/>
    </row>
    <row r="5" spans="2:11" ht="21">
      <c r="B5" s="102" t="s">
        <v>53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s="43" customFormat="1" ht="21">
      <c r="B6" s="103" t="s">
        <v>54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2:11" ht="21">
      <c r="B7" s="103" t="s">
        <v>55</v>
      </c>
      <c r="C7" s="70"/>
      <c r="D7" s="70"/>
      <c r="E7" s="70"/>
      <c r="F7" s="70"/>
      <c r="G7" s="70"/>
      <c r="H7" s="70"/>
      <c r="I7" s="70"/>
      <c r="J7" s="70"/>
      <c r="K7" s="70"/>
    </row>
    <row r="8" spans="2:11" ht="21">
      <c r="B8" s="103" t="s">
        <v>56</v>
      </c>
      <c r="C8" s="70"/>
      <c r="D8" s="70"/>
      <c r="E8" s="70"/>
      <c r="F8" s="70"/>
      <c r="G8" s="70"/>
      <c r="H8" s="70"/>
      <c r="I8" s="70"/>
      <c r="J8" s="70"/>
      <c r="K8" s="70"/>
    </row>
    <row r="9" spans="2:11" ht="21">
      <c r="B9" s="103"/>
      <c r="C9" s="70"/>
      <c r="D9" s="70"/>
      <c r="E9" s="70"/>
      <c r="F9" s="70"/>
      <c r="G9" s="70"/>
      <c r="H9" s="70"/>
      <c r="I9" s="70"/>
      <c r="J9" s="70"/>
      <c r="K9" s="70"/>
    </row>
    <row r="10" spans="1:11" ht="15">
      <c r="A10" s="43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5">
      <c r="A11" s="43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5">
      <c r="A12" s="4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2:11" ht="15"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2:11" ht="15"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2:11" ht="15"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2:11" ht="15"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2:11" ht="15"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36" spans="3:10" ht="15">
      <c r="C36" s="99"/>
      <c r="D36" s="99"/>
      <c r="E36" s="99"/>
      <c r="F36" s="99"/>
      <c r="G36" s="99"/>
      <c r="H36" s="99"/>
      <c r="I36" s="99"/>
      <c r="J36" s="99"/>
    </row>
    <row r="37" spans="2:11" ht="23.25">
      <c r="B37" s="152" t="s">
        <v>59</v>
      </c>
      <c r="C37" s="152"/>
      <c r="D37" s="152"/>
      <c r="E37" s="152"/>
      <c r="F37" s="152"/>
      <c r="G37" s="152"/>
      <c r="H37" s="152"/>
      <c r="I37" s="152"/>
      <c r="J37" s="152"/>
      <c r="K37" s="152"/>
    </row>
    <row r="38" spans="3:10" ht="15">
      <c r="C38" s="99"/>
      <c r="D38" s="99"/>
      <c r="E38" s="99"/>
      <c r="F38" s="99"/>
      <c r="G38" s="99"/>
      <c r="H38" s="99"/>
      <c r="I38" s="99"/>
      <c r="J38" s="99"/>
    </row>
    <row r="39" spans="3:10" ht="23.25">
      <c r="C39" s="99"/>
      <c r="D39" s="155" t="s">
        <v>95</v>
      </c>
      <c r="E39" s="155"/>
      <c r="F39" s="155"/>
      <c r="G39" s="155"/>
      <c r="H39" s="155"/>
      <c r="I39" s="155"/>
      <c r="J39" s="155"/>
    </row>
    <row r="40" spans="3:10" ht="15">
      <c r="C40" s="99"/>
      <c r="D40" s="99"/>
      <c r="E40" s="99"/>
      <c r="F40" s="99"/>
      <c r="G40" s="99"/>
      <c r="H40" s="99"/>
      <c r="I40" s="99"/>
      <c r="J40" s="99"/>
    </row>
    <row r="41" spans="3:10" ht="23.25">
      <c r="C41" s="152" t="s">
        <v>58</v>
      </c>
      <c r="D41" s="152"/>
      <c r="E41" s="152"/>
      <c r="F41" s="152"/>
      <c r="G41" s="152"/>
      <c r="H41" s="152"/>
      <c r="I41" s="152"/>
      <c r="J41" s="152"/>
    </row>
    <row r="42" spans="3:10" ht="15">
      <c r="C42" s="99"/>
      <c r="D42" s="99"/>
      <c r="E42" s="99"/>
      <c r="F42" s="99"/>
      <c r="G42" s="99"/>
      <c r="H42" s="99"/>
      <c r="I42" s="99"/>
      <c r="J42" s="99"/>
    </row>
    <row r="43" spans="4:10" ht="23.25">
      <c r="D43" s="148" t="s">
        <v>207</v>
      </c>
      <c r="E43" s="100">
        <v>26</v>
      </c>
      <c r="F43" s="150" t="s">
        <v>206</v>
      </c>
      <c r="G43" s="100" t="s">
        <v>159</v>
      </c>
      <c r="H43" s="100">
        <v>29</v>
      </c>
      <c r="I43" s="150" t="s">
        <v>208</v>
      </c>
      <c r="J43" s="100" t="s">
        <v>209</v>
      </c>
    </row>
    <row r="44" spans="3:10" ht="15">
      <c r="C44" s="99"/>
      <c r="D44" s="99"/>
      <c r="E44" s="99"/>
      <c r="F44" s="99"/>
      <c r="G44" s="99"/>
      <c r="H44" s="99"/>
      <c r="I44" s="99"/>
      <c r="J44" s="99"/>
    </row>
    <row r="45" spans="3:10" ht="23.25">
      <c r="C45" s="99"/>
      <c r="D45" s="155" t="s">
        <v>57</v>
      </c>
      <c r="E45" s="155"/>
      <c r="F45" s="155"/>
      <c r="G45" s="155"/>
      <c r="H45" s="155"/>
      <c r="I45" s="155"/>
      <c r="J45" s="155"/>
    </row>
    <row r="46" spans="3:10" ht="15">
      <c r="C46" s="99"/>
      <c r="D46" s="99"/>
      <c r="E46" s="99"/>
      <c r="F46" s="99"/>
      <c r="G46" s="99"/>
      <c r="H46" s="99"/>
      <c r="I46" s="99"/>
      <c r="J46" s="99"/>
    </row>
    <row r="47" spans="3:10" ht="15">
      <c r="C47" s="99"/>
      <c r="D47" s="99"/>
      <c r="E47" s="99"/>
      <c r="F47" s="99"/>
      <c r="G47" s="99"/>
      <c r="H47" s="99"/>
      <c r="I47" s="99"/>
      <c r="J47" s="99"/>
    </row>
    <row r="48" spans="3:10" ht="23.25">
      <c r="C48" s="99"/>
      <c r="D48" s="152"/>
      <c r="E48" s="152"/>
      <c r="F48" s="152"/>
      <c r="G48" s="152"/>
      <c r="H48" s="152"/>
      <c r="I48" s="99"/>
      <c r="J48" s="99"/>
    </row>
  </sheetData>
  <sheetProtection/>
  <mergeCells count="7">
    <mergeCell ref="B37:K37"/>
    <mergeCell ref="B3:L3"/>
    <mergeCell ref="B2:K2"/>
    <mergeCell ref="D48:H48"/>
    <mergeCell ref="C41:J41"/>
    <mergeCell ref="D45:J45"/>
    <mergeCell ref="D39:J39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H72"/>
  <sheetViews>
    <sheetView zoomScalePageLayoutView="0" workbookViewId="0" topLeftCell="E1">
      <selection activeCell="T11" sqref="T11"/>
    </sheetView>
  </sheetViews>
  <sheetFormatPr defaultColWidth="9.140625" defaultRowHeight="15"/>
  <cols>
    <col min="1" max="3" width="9.140625" style="0" hidden="1" customWidth="1"/>
    <col min="4" max="4" width="0.2890625" style="0" hidden="1" customWidth="1"/>
    <col min="5" max="5" width="4.421875" style="0" customWidth="1"/>
    <col min="6" max="6" width="6.140625" style="0" customWidth="1"/>
    <col min="7" max="7" width="21.421875" style="0" customWidth="1"/>
    <col min="10" max="10" width="7.140625" style="0" customWidth="1"/>
    <col min="11" max="11" width="5.8515625" style="0" customWidth="1"/>
    <col min="12" max="12" width="5.00390625" style="0" customWidth="1"/>
    <col min="13" max="13" width="4.57421875" style="0" customWidth="1"/>
    <col min="14" max="14" width="5.00390625" style="0" customWidth="1"/>
    <col min="15" max="15" width="5.421875" style="0" customWidth="1"/>
  </cols>
  <sheetData>
    <row r="2" ht="15">
      <c r="E2" s="4"/>
    </row>
    <row r="3" ht="15" hidden="1">
      <c r="E3" s="4"/>
    </row>
    <row r="4" ht="15">
      <c r="E4" s="4"/>
    </row>
    <row r="5" ht="15">
      <c r="E5" s="4"/>
    </row>
    <row r="6" ht="15" customHeight="1">
      <c r="G6" s="4"/>
    </row>
    <row r="7" ht="25.5" customHeight="1">
      <c r="G7" s="4"/>
    </row>
    <row r="8" ht="15" customHeight="1">
      <c r="D8" s="73"/>
    </row>
    <row r="9" ht="15.75" customHeight="1">
      <c r="D9" s="73"/>
    </row>
    <row r="10" ht="14.25" customHeight="1">
      <c r="D10" s="73"/>
    </row>
    <row r="11" ht="16.5" customHeight="1">
      <c r="D11" s="73"/>
    </row>
    <row r="12" spans="4:5" ht="15.75" customHeight="1">
      <c r="D12" s="73"/>
      <c r="E12" s="105"/>
    </row>
    <row r="13" spans="4:5" ht="14.25" customHeight="1">
      <c r="D13" s="73"/>
      <c r="E13" s="105"/>
    </row>
    <row r="14" ht="15" customHeight="1">
      <c r="D14" s="73"/>
    </row>
    <row r="15" ht="15">
      <c r="D15" s="42"/>
    </row>
    <row r="16" spans="4:6" ht="15.75">
      <c r="D16" s="42"/>
      <c r="F16" s="78"/>
    </row>
    <row r="17" spans="4:6" ht="15.75">
      <c r="D17" s="42"/>
      <c r="E17" s="77"/>
      <c r="F17" s="77"/>
    </row>
    <row r="18" ht="15">
      <c r="D18" s="42"/>
    </row>
    <row r="19" spans="4:6" ht="17.25" customHeight="1">
      <c r="D19" s="42"/>
      <c r="E19" s="76"/>
      <c r="F19" s="76"/>
    </row>
    <row r="20" spans="4:6" ht="15.75" customHeight="1">
      <c r="D20" s="42"/>
      <c r="E20" s="75"/>
      <c r="F20" s="75"/>
    </row>
    <row r="21" spans="4:6" ht="12.75" customHeight="1">
      <c r="D21" s="71"/>
      <c r="E21" s="75"/>
      <c r="F21" s="75"/>
    </row>
    <row r="22" spans="4:6" ht="15" customHeight="1">
      <c r="D22" s="71"/>
      <c r="E22" s="74"/>
      <c r="F22" s="74"/>
    </row>
    <row r="23" spans="4:6" ht="16.5" customHeight="1">
      <c r="D23" s="71"/>
      <c r="E23" s="72"/>
      <c r="F23" s="72"/>
    </row>
    <row r="24" spans="4:6" ht="15">
      <c r="D24" s="71"/>
      <c r="E24" s="42"/>
      <c r="F24" s="42"/>
    </row>
    <row r="25" spans="4:6" ht="15">
      <c r="D25" s="71"/>
      <c r="E25" s="42"/>
      <c r="F25" s="42"/>
    </row>
    <row r="26" spans="4:6" ht="15">
      <c r="D26" s="71"/>
      <c r="E26" s="71"/>
      <c r="F26" s="42"/>
    </row>
    <row r="27" spans="4:6" ht="15">
      <c r="D27" s="71"/>
      <c r="E27" s="71"/>
      <c r="F27" s="42"/>
    </row>
    <row r="28" spans="4:6" ht="15">
      <c r="D28" s="71"/>
      <c r="E28" s="71"/>
      <c r="F28" s="42"/>
    </row>
    <row r="29" spans="4:6" ht="15">
      <c r="D29" s="71"/>
      <c r="E29" s="71"/>
      <c r="F29" s="42"/>
    </row>
    <row r="30" spans="4:6" ht="15">
      <c r="D30" s="71"/>
      <c r="E30" s="71"/>
      <c r="F30" s="42"/>
    </row>
    <row r="31" spans="4:6" ht="15">
      <c r="D31" s="71"/>
      <c r="E31" s="71"/>
      <c r="F31" s="42"/>
    </row>
    <row r="32" spans="4:6" ht="15">
      <c r="D32" s="71"/>
      <c r="E32" s="71"/>
      <c r="F32" s="42"/>
    </row>
    <row r="33" spans="4:6" ht="15">
      <c r="D33" s="71"/>
      <c r="E33" s="71"/>
      <c r="F33" s="42"/>
    </row>
    <row r="34" spans="4:6" ht="15">
      <c r="D34" s="79"/>
      <c r="E34" s="71"/>
      <c r="F34" s="42"/>
    </row>
    <row r="35" spans="4:6" ht="15">
      <c r="D35" s="79"/>
      <c r="E35" s="71"/>
      <c r="F35" s="42"/>
    </row>
    <row r="36" spans="4:6" ht="15">
      <c r="D36" s="79"/>
      <c r="E36" s="71"/>
      <c r="F36" s="42"/>
    </row>
    <row r="37" spans="4:6" ht="15">
      <c r="D37" s="79"/>
      <c r="E37" s="71"/>
      <c r="F37" s="42"/>
    </row>
    <row r="38" spans="4:6" ht="15">
      <c r="D38" s="79"/>
      <c r="E38" s="71"/>
      <c r="F38" s="42"/>
    </row>
    <row r="39" spans="4:6" ht="15">
      <c r="D39" s="79"/>
      <c r="E39" s="71"/>
      <c r="F39" s="42"/>
    </row>
    <row r="40" spans="4:6" ht="15">
      <c r="D40" s="79"/>
      <c r="E40" s="71"/>
      <c r="F40" s="42"/>
    </row>
    <row r="41" spans="4:6" ht="15">
      <c r="D41" s="79"/>
      <c r="E41" s="71"/>
      <c r="F41" s="42"/>
    </row>
    <row r="42" spans="4:6" ht="15">
      <c r="D42" s="79"/>
      <c r="E42" s="71"/>
      <c r="F42" s="42"/>
    </row>
    <row r="43" spans="4:6" ht="15">
      <c r="D43" s="79"/>
      <c r="E43" s="71"/>
      <c r="F43" s="42"/>
    </row>
    <row r="44" spans="4:6" ht="15">
      <c r="D44" s="79"/>
      <c r="E44" s="71"/>
      <c r="F44" s="42"/>
    </row>
    <row r="45" spans="4:6" ht="15">
      <c r="D45" s="79"/>
      <c r="E45" s="71"/>
      <c r="F45" s="42"/>
    </row>
    <row r="46" spans="4:6" ht="15">
      <c r="D46" s="79"/>
      <c r="E46" s="71"/>
      <c r="F46" s="42"/>
    </row>
    <row r="47" spans="4:6" ht="15">
      <c r="D47" s="79"/>
      <c r="E47" s="71"/>
      <c r="F47" s="42"/>
    </row>
    <row r="48" spans="4:8" ht="15">
      <c r="D48" s="79"/>
      <c r="E48" s="71"/>
      <c r="F48" s="42"/>
      <c r="G48" s="4"/>
      <c r="H48" s="4"/>
    </row>
    <row r="49" spans="4:6" ht="15">
      <c r="D49" s="79"/>
      <c r="E49" s="71"/>
      <c r="F49" s="42"/>
    </row>
    <row r="50" spans="4:6" ht="15">
      <c r="D50" s="79"/>
      <c r="E50" s="71"/>
      <c r="F50" s="42"/>
    </row>
    <row r="51" spans="4:6" ht="15">
      <c r="D51" s="79"/>
      <c r="E51" s="42"/>
      <c r="F51" s="42"/>
    </row>
    <row r="52" spans="4:6" ht="15">
      <c r="D52" s="79"/>
      <c r="E52" s="42"/>
      <c r="F52" s="42"/>
    </row>
    <row r="53" spans="4:6" ht="15">
      <c r="D53" s="79"/>
      <c r="E53" s="42"/>
      <c r="F53" s="42"/>
    </row>
    <row r="54" spans="4:6" ht="15">
      <c r="D54" s="42"/>
      <c r="E54" s="42"/>
      <c r="F54" s="42"/>
    </row>
    <row r="55" spans="4:6" ht="15">
      <c r="D55" s="42"/>
      <c r="E55" s="42"/>
      <c r="F55" s="42"/>
    </row>
    <row r="56" spans="4:6" ht="15">
      <c r="D56" s="42"/>
      <c r="E56" s="42"/>
      <c r="F56" s="42"/>
    </row>
    <row r="57" spans="4:6" ht="15">
      <c r="D57" s="42"/>
      <c r="E57" s="42"/>
      <c r="F57" s="42"/>
    </row>
    <row r="58" spans="4:6" ht="15">
      <c r="D58" s="42"/>
      <c r="E58" s="42"/>
      <c r="F58" s="42"/>
    </row>
    <row r="59" spans="4:6" ht="15">
      <c r="D59" s="42"/>
      <c r="E59" s="70"/>
      <c r="F59" s="42"/>
    </row>
    <row r="60" spans="4:6" ht="15">
      <c r="D60" s="42"/>
      <c r="E60" s="42"/>
      <c r="F60" s="42"/>
    </row>
    <row r="61" spans="4:6" ht="15">
      <c r="D61" s="42"/>
      <c r="E61" s="42"/>
      <c r="F61" s="42"/>
    </row>
    <row r="62" spans="4:6" ht="15">
      <c r="D62" s="42"/>
      <c r="E62" s="42"/>
      <c r="F62" s="42"/>
    </row>
    <row r="63" spans="4:6" ht="15">
      <c r="D63" s="42"/>
      <c r="E63" s="42"/>
      <c r="F63" s="42"/>
    </row>
    <row r="64" spans="5:6" ht="15">
      <c r="E64" s="42"/>
      <c r="F64" s="42"/>
    </row>
    <row r="65" spans="5:6" ht="15">
      <c r="E65" s="42"/>
      <c r="F65" s="42"/>
    </row>
    <row r="66" spans="5:6" ht="15">
      <c r="E66" s="42"/>
      <c r="F66" s="42"/>
    </row>
    <row r="67" spans="5:6" ht="15">
      <c r="E67" s="42"/>
      <c r="F67" s="42"/>
    </row>
    <row r="68" spans="5:6" ht="15">
      <c r="E68" s="42"/>
      <c r="F68" s="42"/>
    </row>
    <row r="69" spans="5:6" ht="15">
      <c r="E69" s="42"/>
      <c r="F69" s="42"/>
    </row>
    <row r="70" spans="5:6" ht="15">
      <c r="E70" s="42"/>
      <c r="F70" s="42"/>
    </row>
    <row r="71" spans="5:6" ht="15">
      <c r="E71" s="42"/>
      <c r="F71" s="42"/>
    </row>
    <row r="72" spans="5:6" ht="15">
      <c r="E72" s="42"/>
      <c r="F72" s="42"/>
    </row>
  </sheetData>
  <sheetProtection/>
  <printOptions/>
  <pageMargins left="0.9055118110236221" right="0.5118110236220472" top="0.1968503937007874" bottom="0.35433070866141736" header="0.11811023622047245" footer="0.1181102362204724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72"/>
  <sheetViews>
    <sheetView zoomScalePageLayoutView="0" workbookViewId="0" topLeftCell="A25">
      <selection activeCell="N37" sqref="N37"/>
    </sheetView>
  </sheetViews>
  <sheetFormatPr defaultColWidth="9.140625" defaultRowHeight="15"/>
  <sheetData>
    <row r="4" spans="2:5" ht="23.25">
      <c r="B4" s="44" t="s">
        <v>60</v>
      </c>
      <c r="C4" s="45"/>
      <c r="D4" s="45"/>
      <c r="E4" s="45"/>
    </row>
    <row r="5" spans="6:11" ht="18.75">
      <c r="F5" s="45"/>
      <c r="G5" s="45"/>
      <c r="H5" s="45"/>
      <c r="I5" s="45"/>
      <c r="J5" s="45"/>
      <c r="K5" s="45"/>
    </row>
    <row r="6" spans="2:11" ht="18.75"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2:11" ht="18.75"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2:11" ht="23.25">
      <c r="B8" s="44" t="s">
        <v>61</v>
      </c>
      <c r="C8" s="45"/>
      <c r="D8" s="45"/>
      <c r="E8" s="45"/>
      <c r="F8" s="45"/>
      <c r="G8" s="45"/>
      <c r="H8" s="45"/>
      <c r="I8" s="45"/>
      <c r="J8" s="45"/>
      <c r="K8" s="45"/>
    </row>
    <row r="9" spans="2:11" ht="23.25">
      <c r="B9" s="44"/>
      <c r="C9" s="45"/>
      <c r="D9" s="45"/>
      <c r="E9" s="45"/>
      <c r="F9" s="45"/>
      <c r="G9" s="45"/>
      <c r="H9" s="45"/>
      <c r="I9" s="45"/>
      <c r="J9" s="45"/>
      <c r="K9" s="45"/>
    </row>
    <row r="10" spans="2:11" ht="18.75">
      <c r="B10" s="45" t="s">
        <v>63</v>
      </c>
      <c r="C10" s="45"/>
      <c r="D10" s="45"/>
      <c r="E10" s="45"/>
      <c r="F10" s="45"/>
      <c r="G10" s="45"/>
      <c r="H10" s="46" t="s">
        <v>65</v>
      </c>
      <c r="J10" s="45"/>
      <c r="K10" s="45"/>
    </row>
    <row r="11" spans="2:11" ht="18.75">
      <c r="B11" s="45"/>
      <c r="C11" s="45"/>
      <c r="D11" s="45"/>
      <c r="E11" s="45"/>
      <c r="F11" s="45"/>
      <c r="G11" s="45"/>
      <c r="H11" s="46"/>
      <c r="J11" s="45"/>
      <c r="K11" s="45"/>
    </row>
    <row r="12" spans="2:11" ht="18.75">
      <c r="B12" s="45" t="s">
        <v>66</v>
      </c>
      <c r="C12" s="45"/>
      <c r="D12" s="45"/>
      <c r="E12" s="45"/>
      <c r="F12" s="45"/>
      <c r="G12" s="45"/>
      <c r="H12" s="47" t="s">
        <v>64</v>
      </c>
      <c r="J12" s="45"/>
      <c r="K12" s="45"/>
    </row>
    <row r="13" spans="2:11" ht="18.75">
      <c r="B13" s="45"/>
      <c r="C13" s="45"/>
      <c r="D13" s="45"/>
      <c r="E13" s="45"/>
      <c r="F13" s="45"/>
      <c r="G13" s="45"/>
      <c r="H13" s="45" t="s">
        <v>136</v>
      </c>
      <c r="J13" s="45"/>
      <c r="K13" s="45"/>
    </row>
    <row r="14" spans="2:11" ht="18.75">
      <c r="B14" s="45"/>
      <c r="C14" s="45"/>
      <c r="D14" s="45"/>
      <c r="E14" s="45"/>
      <c r="F14" s="45"/>
      <c r="G14" s="45"/>
      <c r="H14" s="45"/>
      <c r="J14" s="45"/>
      <c r="K14" s="45"/>
    </row>
    <row r="15" spans="2:8" ht="18.75">
      <c r="B15" s="45" t="s">
        <v>62</v>
      </c>
      <c r="C15" s="45"/>
      <c r="D15" s="45"/>
      <c r="E15" s="45"/>
      <c r="F15" s="45"/>
      <c r="G15" s="45"/>
      <c r="H15" s="47" t="s">
        <v>64</v>
      </c>
    </row>
    <row r="16" spans="3:11" ht="18.75">
      <c r="C16" s="45"/>
      <c r="D16" s="45"/>
      <c r="E16" s="45"/>
      <c r="F16" s="45"/>
      <c r="G16" s="45"/>
      <c r="J16" s="45"/>
      <c r="K16" s="45"/>
    </row>
    <row r="17" spans="2:11" ht="23.25">
      <c r="B17" s="44" t="s">
        <v>67</v>
      </c>
      <c r="C17" s="45"/>
      <c r="D17" s="45"/>
      <c r="E17" s="45"/>
      <c r="F17" s="45"/>
      <c r="G17" s="45"/>
      <c r="J17" s="45"/>
      <c r="K17" s="45"/>
    </row>
    <row r="18" spans="2:11" ht="18.75">
      <c r="B18" s="45" t="s">
        <v>133</v>
      </c>
      <c r="C18" s="45"/>
      <c r="D18" s="45"/>
      <c r="E18" s="45"/>
      <c r="F18" s="45"/>
      <c r="G18" s="45"/>
      <c r="H18" s="46" t="s">
        <v>135</v>
      </c>
      <c r="J18" s="45"/>
      <c r="K18" s="45"/>
    </row>
    <row r="19" spans="2:8" ht="18.75">
      <c r="B19" s="45"/>
      <c r="C19" s="45"/>
      <c r="D19" s="45"/>
      <c r="E19" s="45"/>
      <c r="F19" s="45"/>
      <c r="G19" s="45"/>
      <c r="H19" s="95" t="s">
        <v>134</v>
      </c>
    </row>
    <row r="20" spans="2:11" ht="18.75">
      <c r="B20" s="45"/>
      <c r="C20" s="45"/>
      <c r="D20" s="45"/>
      <c r="E20" s="45"/>
      <c r="F20" s="45"/>
      <c r="G20" s="45"/>
      <c r="H20" s="46"/>
      <c r="J20" s="45"/>
      <c r="K20" s="45"/>
    </row>
    <row r="21" spans="2:11" ht="23.25">
      <c r="B21" s="44" t="s">
        <v>68</v>
      </c>
      <c r="C21" s="45"/>
      <c r="D21" s="45"/>
      <c r="E21" s="45"/>
      <c r="F21" s="45"/>
      <c r="G21" s="45"/>
      <c r="H21" s="46"/>
      <c r="J21" s="45"/>
      <c r="K21" s="45"/>
    </row>
    <row r="22" spans="2:11" ht="23.25">
      <c r="B22" s="44"/>
      <c r="C22" s="45"/>
      <c r="D22" s="45"/>
      <c r="E22" s="45"/>
      <c r="F22" s="45"/>
      <c r="G22" s="45"/>
      <c r="H22" s="46"/>
      <c r="J22" s="45"/>
      <c r="K22" s="45"/>
    </row>
    <row r="23" spans="2:11" ht="18.75">
      <c r="B23" s="45" t="s">
        <v>138</v>
      </c>
      <c r="C23" s="45"/>
      <c r="D23" s="45"/>
      <c r="E23" s="45"/>
      <c r="F23" s="45"/>
      <c r="H23" s="46" t="s">
        <v>69</v>
      </c>
      <c r="J23" s="45"/>
      <c r="K23" s="45"/>
    </row>
    <row r="24" spans="2:11" ht="18.75">
      <c r="B24" s="45"/>
      <c r="C24" s="45"/>
      <c r="D24" s="45"/>
      <c r="E24" s="45"/>
      <c r="F24" s="45"/>
      <c r="H24" s="46"/>
      <c r="J24" s="45"/>
      <c r="K24" s="45"/>
    </row>
    <row r="25" spans="2:11" ht="18.75">
      <c r="B25" s="45" t="s">
        <v>139</v>
      </c>
      <c r="C25" s="45"/>
      <c r="D25" s="45"/>
      <c r="E25" s="45"/>
      <c r="F25" s="45"/>
      <c r="H25" s="46" t="s">
        <v>70</v>
      </c>
      <c r="J25" s="45"/>
      <c r="K25" s="45"/>
    </row>
    <row r="26" spans="2:11" ht="18.75">
      <c r="B26" s="45"/>
      <c r="C26" s="45"/>
      <c r="D26" s="45"/>
      <c r="E26" s="45"/>
      <c r="F26" s="45"/>
      <c r="H26" s="46"/>
      <c r="J26" s="45"/>
      <c r="K26" s="45"/>
    </row>
    <row r="27" spans="2:11" ht="18.75">
      <c r="B27" s="45" t="s">
        <v>74</v>
      </c>
      <c r="C27" s="45"/>
      <c r="D27" s="45"/>
      <c r="E27" s="45"/>
      <c r="F27" s="45"/>
      <c r="H27" s="46" t="s">
        <v>70</v>
      </c>
      <c r="J27" s="45"/>
      <c r="K27" s="45"/>
    </row>
    <row r="28" spans="2:11" ht="18.75">
      <c r="B28" s="45"/>
      <c r="C28" s="45"/>
      <c r="D28" s="45"/>
      <c r="E28" s="45"/>
      <c r="F28" s="45"/>
      <c r="G28" s="45"/>
      <c r="H28" s="46"/>
      <c r="J28" s="45"/>
      <c r="K28" s="45"/>
    </row>
    <row r="29" spans="2:11" ht="18.75">
      <c r="B29" s="45"/>
      <c r="C29" s="45"/>
      <c r="D29" s="45"/>
      <c r="E29" s="45"/>
      <c r="F29" s="45"/>
      <c r="G29" s="45"/>
      <c r="H29" s="45"/>
      <c r="I29" s="46"/>
      <c r="J29" s="45"/>
      <c r="K29" s="45"/>
    </row>
    <row r="30" spans="2:11" ht="18.75">
      <c r="B30" s="45"/>
      <c r="C30" s="45"/>
      <c r="D30" s="45"/>
      <c r="E30" s="45"/>
      <c r="F30" s="45"/>
      <c r="G30" s="45"/>
      <c r="H30" s="45"/>
      <c r="I30" s="46"/>
      <c r="J30" s="45"/>
      <c r="K30" s="45"/>
    </row>
    <row r="31" spans="2:11" ht="23.25">
      <c r="B31" s="44" t="s">
        <v>132</v>
      </c>
      <c r="C31" s="45"/>
      <c r="D31" s="45"/>
      <c r="E31" s="45"/>
      <c r="F31" s="45"/>
      <c r="G31" s="45"/>
      <c r="H31" s="45"/>
      <c r="I31" s="46"/>
      <c r="J31" s="45"/>
      <c r="K31" s="45"/>
    </row>
    <row r="32" spans="2:11" ht="18.75">
      <c r="B32" s="45" t="s">
        <v>130</v>
      </c>
      <c r="C32" s="45"/>
      <c r="D32" s="45"/>
      <c r="E32" s="45"/>
      <c r="F32" s="45"/>
      <c r="G32" s="45"/>
      <c r="H32" s="45"/>
      <c r="I32" s="46"/>
      <c r="J32" s="45"/>
      <c r="K32" s="45"/>
    </row>
    <row r="33" spans="6:11" ht="22.5" customHeight="1">
      <c r="F33" s="45"/>
      <c r="G33" s="45"/>
      <c r="H33" s="45"/>
      <c r="I33" s="46"/>
      <c r="J33" s="45"/>
      <c r="K33" s="45"/>
    </row>
    <row r="34" spans="2:8" ht="23.25">
      <c r="B34" s="92" t="s">
        <v>131</v>
      </c>
      <c r="C34" s="93"/>
      <c r="D34" s="93"/>
      <c r="E34" s="93"/>
      <c r="F34" s="93"/>
      <c r="G34" s="93"/>
      <c r="H34" s="93"/>
    </row>
    <row r="35" spans="2:8" ht="21">
      <c r="B35" s="94" t="s">
        <v>143</v>
      </c>
      <c r="C35" s="93"/>
      <c r="D35" s="93"/>
      <c r="E35" s="93"/>
      <c r="F35" s="93"/>
      <c r="G35" s="93"/>
      <c r="H35" s="93"/>
    </row>
    <row r="36" spans="7:8" ht="21">
      <c r="G36" s="93"/>
      <c r="H36" s="93"/>
    </row>
    <row r="37" spans="2:11" ht="23.25">
      <c r="B37" s="44" t="s">
        <v>71</v>
      </c>
      <c r="C37" s="45"/>
      <c r="D37" s="45"/>
      <c r="E37" s="45"/>
      <c r="F37" s="45"/>
      <c r="G37" s="45"/>
      <c r="H37" s="45"/>
      <c r="I37" s="46"/>
      <c r="J37" s="45"/>
      <c r="K37" s="45"/>
    </row>
    <row r="38" spans="2:11" ht="18.75">
      <c r="B38" s="45" t="s">
        <v>72</v>
      </c>
      <c r="C38" s="45"/>
      <c r="D38" s="45"/>
      <c r="E38" s="45"/>
      <c r="F38" s="45"/>
      <c r="G38" s="45"/>
      <c r="H38" s="45"/>
      <c r="I38" s="46"/>
      <c r="J38" s="45"/>
      <c r="K38" s="45"/>
    </row>
    <row r="39" spans="7:11" ht="18.75">
      <c r="G39" s="45"/>
      <c r="H39" s="45"/>
      <c r="I39" s="46"/>
      <c r="J39" s="45"/>
      <c r="K39" s="45"/>
    </row>
    <row r="40" spans="2:11" ht="18.75">
      <c r="B40" s="45"/>
      <c r="C40" s="45"/>
      <c r="D40" s="45"/>
      <c r="E40" s="45"/>
      <c r="F40" s="45"/>
      <c r="G40" s="45"/>
      <c r="H40" s="45"/>
      <c r="I40" s="46"/>
      <c r="J40" s="45"/>
      <c r="K40" s="45"/>
    </row>
    <row r="41" spans="2:11" ht="23.25">
      <c r="B41" s="44" t="s">
        <v>73</v>
      </c>
      <c r="C41" s="45"/>
      <c r="D41" s="45"/>
      <c r="E41" s="45"/>
      <c r="F41" s="45"/>
      <c r="G41" s="45"/>
      <c r="H41" s="45"/>
      <c r="I41" s="46"/>
      <c r="J41" s="45"/>
      <c r="K41" s="45"/>
    </row>
    <row r="42" spans="2:11" ht="18.75">
      <c r="B42" s="45" t="s">
        <v>96</v>
      </c>
      <c r="C42" s="45"/>
      <c r="D42" s="45"/>
      <c r="E42" s="45"/>
      <c r="F42" s="45"/>
      <c r="G42" s="45"/>
      <c r="H42" s="45"/>
      <c r="I42" s="46"/>
      <c r="J42" s="45"/>
      <c r="K42" s="45"/>
    </row>
    <row r="43" spans="7:11" ht="18.75">
      <c r="G43" s="45"/>
      <c r="H43" s="45"/>
      <c r="I43" s="46"/>
      <c r="J43" s="45"/>
      <c r="K43" s="45"/>
    </row>
    <row r="44" spans="2:11" ht="18.75">
      <c r="B44" s="45"/>
      <c r="C44" s="45"/>
      <c r="D44" s="45"/>
      <c r="E44" s="45"/>
      <c r="F44" s="45"/>
      <c r="G44" s="45"/>
      <c r="H44" s="45"/>
      <c r="I44" s="46"/>
      <c r="J44" s="45"/>
      <c r="K44" s="45"/>
    </row>
    <row r="45" spans="2:11" ht="18.75">
      <c r="B45" s="45"/>
      <c r="C45" s="45"/>
      <c r="D45" s="45"/>
      <c r="E45" s="45"/>
      <c r="F45" s="45"/>
      <c r="G45" s="45"/>
      <c r="H45" s="45"/>
      <c r="I45" s="46"/>
      <c r="J45" s="45"/>
      <c r="K45" s="45"/>
    </row>
    <row r="46" spans="2:11" ht="18.75">
      <c r="B46" s="45"/>
      <c r="C46" s="45"/>
      <c r="D46" s="45"/>
      <c r="E46" s="45"/>
      <c r="F46" s="45"/>
      <c r="G46" s="45"/>
      <c r="H46" s="45"/>
      <c r="I46" s="46"/>
      <c r="J46" s="45"/>
      <c r="K46" s="45"/>
    </row>
    <row r="47" spans="2:11" ht="18.75">
      <c r="B47" s="45"/>
      <c r="C47" s="45"/>
      <c r="D47" s="45"/>
      <c r="E47" s="45"/>
      <c r="F47" s="45"/>
      <c r="G47" s="45"/>
      <c r="H47" s="45"/>
      <c r="I47" s="46"/>
      <c r="J47" s="45"/>
      <c r="K47" s="45"/>
    </row>
    <row r="48" spans="2:11" ht="18.75">
      <c r="B48" s="45"/>
      <c r="C48" s="45"/>
      <c r="D48" s="45"/>
      <c r="E48" s="45"/>
      <c r="F48" s="45"/>
      <c r="G48" s="45"/>
      <c r="H48" s="45"/>
      <c r="I48" s="46"/>
      <c r="J48" s="45"/>
      <c r="K48" s="45"/>
    </row>
    <row r="49" spans="2:11" ht="18.75">
      <c r="B49" s="45"/>
      <c r="C49" s="45"/>
      <c r="D49" s="45"/>
      <c r="E49" s="45"/>
      <c r="F49" s="45"/>
      <c r="G49" s="45"/>
      <c r="H49" s="45"/>
      <c r="I49" s="46"/>
      <c r="J49" s="45"/>
      <c r="K49" s="45"/>
    </row>
    <row r="50" spans="6:11" ht="18.75">
      <c r="F50" s="45"/>
      <c r="G50" s="45"/>
      <c r="H50" s="45"/>
      <c r="I50" s="46"/>
      <c r="J50" s="45"/>
      <c r="K50" s="45"/>
    </row>
    <row r="51" ht="15">
      <c r="I51" s="43"/>
    </row>
    <row r="52" ht="15">
      <c r="I52" s="43"/>
    </row>
    <row r="53" ht="15">
      <c r="I53" s="43"/>
    </row>
    <row r="54" ht="15">
      <c r="I54" s="43"/>
    </row>
    <row r="55" ht="15">
      <c r="I55" s="43"/>
    </row>
    <row r="56" ht="15">
      <c r="I56" s="43"/>
    </row>
    <row r="57" ht="15">
      <c r="I57" s="43"/>
    </row>
    <row r="58" ht="15">
      <c r="I58" s="43"/>
    </row>
    <row r="59" ht="15">
      <c r="I59" s="43"/>
    </row>
    <row r="60" ht="15">
      <c r="I60" s="43"/>
    </row>
    <row r="61" ht="15">
      <c r="I61" s="43"/>
    </row>
    <row r="62" ht="15">
      <c r="I62" s="43"/>
    </row>
    <row r="63" ht="15">
      <c r="I63" s="43"/>
    </row>
    <row r="64" ht="15">
      <c r="I64" s="43"/>
    </row>
    <row r="65" ht="15">
      <c r="I65" s="43"/>
    </row>
    <row r="66" ht="15">
      <c r="I66" s="43"/>
    </row>
    <row r="67" ht="15">
      <c r="I67" s="43"/>
    </row>
    <row r="68" ht="15">
      <c r="I68" s="43"/>
    </row>
    <row r="69" ht="15">
      <c r="I69" s="43"/>
    </row>
    <row r="70" ht="15">
      <c r="I70" s="43"/>
    </row>
    <row r="71" ht="15">
      <c r="I71" s="43"/>
    </row>
    <row r="72" ht="15">
      <c r="I72" s="43"/>
    </row>
  </sheetData>
  <sheetProtection/>
  <printOptions/>
  <pageMargins left="0.17" right="0.16" top="0.17" bottom="0.17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3.7109375" style="0" customWidth="1"/>
    <col min="3" max="3" width="5.00390625" style="0" customWidth="1"/>
    <col min="4" max="4" width="23.140625" style="0" customWidth="1"/>
    <col min="5" max="5" width="7.7109375" style="0" customWidth="1"/>
    <col min="6" max="6" width="8.140625" style="0" customWidth="1"/>
    <col min="7" max="8" width="7.421875" style="0" customWidth="1"/>
    <col min="9" max="9" width="6.8515625" style="0" customWidth="1"/>
    <col min="10" max="10" width="8.00390625" style="0" customWidth="1"/>
    <col min="11" max="11" width="9.140625" style="0" hidden="1" customWidth="1"/>
    <col min="12" max="13" width="9.140625" style="0" customWidth="1"/>
    <col min="14" max="14" width="13.421875" style="0" customWidth="1"/>
  </cols>
  <sheetData>
    <row r="1" spans="2:14" s="124" customFormat="1" ht="15">
      <c r="B1" s="18"/>
      <c r="C1" s="18"/>
      <c r="D1" s="122"/>
      <c r="E1" s="18"/>
      <c r="F1" s="18"/>
      <c r="G1" s="17"/>
      <c r="H1" s="17"/>
      <c r="I1" s="123"/>
      <c r="J1" s="123"/>
      <c r="K1" s="123"/>
      <c r="L1" s="123"/>
      <c r="M1" s="123"/>
      <c r="N1" s="18"/>
    </row>
    <row r="2" spans="2:14" s="124" customFormat="1" ht="30">
      <c r="B2" s="18"/>
      <c r="C2" s="18"/>
      <c r="D2" s="122"/>
      <c r="E2" s="125"/>
      <c r="F2" s="2" t="s">
        <v>93</v>
      </c>
      <c r="G2" s="126"/>
      <c r="H2" s="126"/>
      <c r="I2" s="126"/>
      <c r="J2" s="126"/>
      <c r="K2" s="126"/>
      <c r="L2" s="126"/>
      <c r="M2" s="126"/>
      <c r="N2" s="126"/>
    </row>
    <row r="3" spans="2:15" s="124" customFormat="1" ht="25.5" customHeight="1">
      <c r="B3" s="18"/>
      <c r="C3" s="18"/>
      <c r="D3" s="122"/>
      <c r="E3" s="125"/>
      <c r="F3" s="126"/>
      <c r="G3" s="126"/>
      <c r="H3" s="149"/>
      <c r="I3" s="149"/>
      <c r="J3" s="161" t="s">
        <v>211</v>
      </c>
      <c r="K3" s="161"/>
      <c r="L3" s="161"/>
      <c r="M3" s="161"/>
      <c r="N3" s="161"/>
      <c r="O3" s="149"/>
    </row>
    <row r="4" spans="2:15" s="124" customFormat="1" ht="21">
      <c r="B4" s="18"/>
      <c r="C4" s="18"/>
      <c r="D4" s="122"/>
      <c r="E4" s="165" t="s">
        <v>30</v>
      </c>
      <c r="F4" s="166"/>
      <c r="G4" s="166"/>
      <c r="H4" s="166"/>
      <c r="I4" s="166"/>
      <c r="J4" s="162" t="s">
        <v>94</v>
      </c>
      <c r="K4" s="162"/>
      <c r="L4" s="162"/>
      <c r="M4" s="162"/>
      <c r="N4" s="162"/>
      <c r="O4" s="145"/>
    </row>
    <row r="5" spans="2:14" s="124" customFormat="1" ht="15">
      <c r="B5" s="128"/>
      <c r="C5" s="128"/>
      <c r="D5" s="122"/>
      <c r="E5" s="163"/>
      <c r="F5" s="164"/>
      <c r="G5" s="164"/>
      <c r="H5" s="164"/>
      <c r="I5" s="127"/>
      <c r="J5" s="160" t="s">
        <v>164</v>
      </c>
      <c r="K5" s="167"/>
      <c r="L5" s="167"/>
      <c r="M5" s="167"/>
      <c r="N5" s="167"/>
    </row>
    <row r="6" spans="2:14" s="124" customFormat="1" ht="18.75">
      <c r="B6" s="128"/>
      <c r="C6" s="128"/>
      <c r="E6" s="146" t="s">
        <v>31</v>
      </c>
      <c r="F6" s="146"/>
      <c r="G6" s="146"/>
      <c r="H6" s="146"/>
      <c r="I6" s="127"/>
      <c r="J6" s="160" t="s">
        <v>165</v>
      </c>
      <c r="K6" s="160"/>
      <c r="L6" s="160"/>
      <c r="M6" s="160"/>
      <c r="N6" s="160"/>
    </row>
    <row r="7" spans="2:14" s="124" customFormat="1" ht="26.25">
      <c r="B7" s="128"/>
      <c r="C7" s="128"/>
      <c r="E7" s="147" t="s">
        <v>32</v>
      </c>
      <c r="F7" s="147"/>
      <c r="H7" s="35" t="s">
        <v>33</v>
      </c>
      <c r="I7" s="163"/>
      <c r="J7" s="164"/>
      <c r="K7" s="127"/>
      <c r="L7" s="127"/>
      <c r="M7" s="127"/>
      <c r="N7" s="129"/>
    </row>
    <row r="8" spans="2:15" ht="15">
      <c r="B8" s="20"/>
      <c r="C8" s="20"/>
      <c r="D8" s="22"/>
      <c r="E8" s="21"/>
      <c r="F8" s="21"/>
      <c r="G8" s="23"/>
      <c r="H8" s="23"/>
      <c r="I8" s="3"/>
      <c r="J8" s="3"/>
      <c r="K8" s="26"/>
      <c r="L8" s="26"/>
      <c r="M8" s="26"/>
      <c r="N8" s="24"/>
      <c r="O8" s="28"/>
    </row>
    <row r="9" spans="2:14" ht="45">
      <c r="B9" s="80" t="s">
        <v>129</v>
      </c>
      <c r="C9" s="96" t="s">
        <v>10</v>
      </c>
      <c r="D9" s="81" t="s">
        <v>115</v>
      </c>
      <c r="E9" s="81" t="s">
        <v>80</v>
      </c>
      <c r="F9" s="10" t="s">
        <v>0</v>
      </c>
      <c r="G9" s="97" t="s">
        <v>1</v>
      </c>
      <c r="H9" s="97" t="s">
        <v>2</v>
      </c>
      <c r="I9" s="10" t="s">
        <v>5</v>
      </c>
      <c r="J9" s="10" t="s">
        <v>3</v>
      </c>
      <c r="K9" s="10" t="s">
        <v>4</v>
      </c>
      <c r="L9" s="81" t="s">
        <v>92</v>
      </c>
      <c r="M9" s="81" t="s">
        <v>113</v>
      </c>
      <c r="N9" s="81" t="s">
        <v>38</v>
      </c>
    </row>
    <row r="10" spans="2:14" ht="15">
      <c r="B10" s="11">
        <v>1</v>
      </c>
      <c r="C10" s="11">
        <v>76</v>
      </c>
      <c r="D10" s="12" t="s">
        <v>119</v>
      </c>
      <c r="E10" s="138" t="s">
        <v>201</v>
      </c>
      <c r="F10" s="66" t="s">
        <v>14</v>
      </c>
      <c r="G10" s="14">
        <f>60+60+60</f>
        <v>180</v>
      </c>
      <c r="H10" s="14">
        <v>180</v>
      </c>
      <c r="I10" s="14">
        <f>60+60+15</f>
        <v>135</v>
      </c>
      <c r="J10" s="14">
        <f aca="true" t="shared" si="0" ref="J10:J31">G10+H10+I10</f>
        <v>495</v>
      </c>
      <c r="K10" s="130">
        <v>19</v>
      </c>
      <c r="L10" s="130"/>
      <c r="M10" s="14">
        <f aca="true" t="shared" si="1" ref="M10:M32">J10+L10</f>
        <v>495</v>
      </c>
      <c r="N10" s="14">
        <v>1</v>
      </c>
    </row>
    <row r="11" spans="2:14" ht="15.75">
      <c r="B11" s="11">
        <v>2</v>
      </c>
      <c r="C11" s="11">
        <v>99</v>
      </c>
      <c r="D11" s="12" t="s">
        <v>110</v>
      </c>
      <c r="E11" s="137" t="s">
        <v>169</v>
      </c>
      <c r="F11" s="67" t="s">
        <v>17</v>
      </c>
      <c r="G11" s="14">
        <f>60+59</f>
        <v>119</v>
      </c>
      <c r="H11" s="14">
        <f>60+60+60</f>
        <v>180</v>
      </c>
      <c r="I11" s="14">
        <f>60+60+2</f>
        <v>122</v>
      </c>
      <c r="J11" s="14">
        <f t="shared" si="0"/>
        <v>421</v>
      </c>
      <c r="K11" s="130">
        <v>20</v>
      </c>
      <c r="L11" s="130"/>
      <c r="M11" s="14">
        <f t="shared" si="1"/>
        <v>421</v>
      </c>
      <c r="N11" s="14">
        <v>2</v>
      </c>
    </row>
    <row r="12" spans="2:14" ht="15.75">
      <c r="B12" s="11">
        <v>3</v>
      </c>
      <c r="C12" s="41">
        <v>74</v>
      </c>
      <c r="D12" s="30" t="s">
        <v>150</v>
      </c>
      <c r="E12" s="137">
        <v>128</v>
      </c>
      <c r="F12" s="66" t="s">
        <v>100</v>
      </c>
      <c r="G12" s="14">
        <f>60+38</f>
        <v>98</v>
      </c>
      <c r="H12" s="14">
        <f>60+60</f>
        <v>120</v>
      </c>
      <c r="I12" s="14">
        <f>60+60+60</f>
        <v>180</v>
      </c>
      <c r="J12" s="14">
        <f t="shared" si="0"/>
        <v>398</v>
      </c>
      <c r="K12" s="130">
        <v>21</v>
      </c>
      <c r="L12" s="130"/>
      <c r="M12" s="14">
        <f t="shared" si="1"/>
        <v>398</v>
      </c>
      <c r="N12" s="14">
        <v>3</v>
      </c>
    </row>
    <row r="13" spans="2:14" ht="15.75">
      <c r="B13" s="11">
        <v>4</v>
      </c>
      <c r="C13" s="11">
        <v>90</v>
      </c>
      <c r="D13" s="12" t="s">
        <v>12</v>
      </c>
      <c r="E13" s="137" t="s">
        <v>13</v>
      </c>
      <c r="F13" s="66" t="s">
        <v>14</v>
      </c>
      <c r="G13" s="14">
        <f>60+60+32</f>
        <v>152</v>
      </c>
      <c r="H13" s="14">
        <v>180</v>
      </c>
      <c r="I13" s="14">
        <f>60+4</f>
        <v>64</v>
      </c>
      <c r="J13" s="14">
        <f t="shared" si="0"/>
        <v>396</v>
      </c>
      <c r="K13" s="130">
        <v>22</v>
      </c>
      <c r="L13" s="130"/>
      <c r="M13" s="14">
        <f t="shared" si="1"/>
        <v>396</v>
      </c>
      <c r="N13" s="14">
        <v>4</v>
      </c>
    </row>
    <row r="14" spans="2:14" ht="15.75">
      <c r="B14" s="11">
        <v>5</v>
      </c>
      <c r="C14" s="11">
        <v>88</v>
      </c>
      <c r="D14" s="12" t="s">
        <v>109</v>
      </c>
      <c r="E14" s="137" t="s">
        <v>116</v>
      </c>
      <c r="F14" s="67" t="s">
        <v>17</v>
      </c>
      <c r="G14" s="14">
        <f>60+60+53</f>
        <v>173</v>
      </c>
      <c r="H14" s="14">
        <f>60+42</f>
        <v>102</v>
      </c>
      <c r="I14" s="14">
        <f>60+60+1</f>
        <v>121</v>
      </c>
      <c r="J14" s="14">
        <f t="shared" si="0"/>
        <v>396</v>
      </c>
      <c r="K14" s="130">
        <v>23</v>
      </c>
      <c r="L14" s="130"/>
      <c r="M14" s="14">
        <f t="shared" si="1"/>
        <v>396</v>
      </c>
      <c r="N14" s="14">
        <v>4</v>
      </c>
    </row>
    <row r="15" spans="2:14" ht="15.75">
      <c r="B15" s="11">
        <v>6</v>
      </c>
      <c r="C15" s="11">
        <v>91</v>
      </c>
      <c r="D15" s="12" t="s">
        <v>158</v>
      </c>
      <c r="E15" s="137">
        <v>1748</v>
      </c>
      <c r="F15" s="67" t="s">
        <v>14</v>
      </c>
      <c r="G15" s="14">
        <f>60+60+60</f>
        <v>180</v>
      </c>
      <c r="H15" s="14">
        <f>60+54</f>
        <v>114</v>
      </c>
      <c r="I15" s="14">
        <f>60+25</f>
        <v>85</v>
      </c>
      <c r="J15" s="14">
        <f t="shared" si="0"/>
        <v>379</v>
      </c>
      <c r="K15" s="130">
        <v>24</v>
      </c>
      <c r="L15" s="130"/>
      <c r="M15" s="14">
        <f t="shared" si="1"/>
        <v>379</v>
      </c>
      <c r="N15" s="14">
        <v>5</v>
      </c>
    </row>
    <row r="16" spans="2:14" ht="15.75">
      <c r="B16" s="11">
        <v>7</v>
      </c>
      <c r="C16" s="11">
        <v>70</v>
      </c>
      <c r="D16" s="12" t="s">
        <v>154</v>
      </c>
      <c r="E16" s="137" t="s">
        <v>166</v>
      </c>
      <c r="F16" s="67" t="s">
        <v>17</v>
      </c>
      <c r="G16" s="14">
        <f>60+37</f>
        <v>97</v>
      </c>
      <c r="H16" s="14">
        <f>60+41</f>
        <v>101</v>
      </c>
      <c r="I16" s="14">
        <f>60+60+46</f>
        <v>166</v>
      </c>
      <c r="J16" s="14">
        <f t="shared" si="0"/>
        <v>364</v>
      </c>
      <c r="K16" s="130">
        <v>25</v>
      </c>
      <c r="L16" s="130"/>
      <c r="M16" s="14">
        <f t="shared" si="1"/>
        <v>364</v>
      </c>
      <c r="N16" s="14">
        <v>6</v>
      </c>
    </row>
    <row r="17" spans="2:14" ht="15.75">
      <c r="B17" s="11">
        <v>8</v>
      </c>
      <c r="C17" s="11">
        <v>69</v>
      </c>
      <c r="D17" s="12" t="s">
        <v>124</v>
      </c>
      <c r="E17" s="137" t="s">
        <v>167</v>
      </c>
      <c r="F17" s="67" t="s">
        <v>17</v>
      </c>
      <c r="G17" s="14">
        <f>60+60+24</f>
        <v>144</v>
      </c>
      <c r="H17" s="14">
        <f>60+18</f>
        <v>78</v>
      </c>
      <c r="I17" s="14">
        <f>60+42</f>
        <v>102</v>
      </c>
      <c r="J17" s="14">
        <f t="shared" si="0"/>
        <v>324</v>
      </c>
      <c r="K17" s="130">
        <v>26</v>
      </c>
      <c r="L17" s="130"/>
      <c r="M17" s="14">
        <f t="shared" si="1"/>
        <v>324</v>
      </c>
      <c r="N17" s="14">
        <v>7</v>
      </c>
    </row>
    <row r="18" spans="2:14" ht="15.75">
      <c r="B18" s="11">
        <v>9</v>
      </c>
      <c r="C18" s="11">
        <v>83</v>
      </c>
      <c r="D18" s="65" t="s">
        <v>99</v>
      </c>
      <c r="E18" s="137" t="s">
        <v>168</v>
      </c>
      <c r="F18" s="67" t="s">
        <v>17</v>
      </c>
      <c r="G18" s="14">
        <f>60+48</f>
        <v>108</v>
      </c>
      <c r="H18" s="14">
        <f>60+49</f>
        <v>109</v>
      </c>
      <c r="I18" s="14">
        <f>60+8</f>
        <v>68</v>
      </c>
      <c r="J18" s="14">
        <f t="shared" si="0"/>
        <v>285</v>
      </c>
      <c r="K18" s="130">
        <v>27</v>
      </c>
      <c r="L18" s="130"/>
      <c r="M18" s="14">
        <f t="shared" si="1"/>
        <v>285</v>
      </c>
      <c r="N18" s="14">
        <v>8</v>
      </c>
    </row>
    <row r="19" spans="2:14" ht="15.75">
      <c r="B19" s="11">
        <v>10</v>
      </c>
      <c r="C19" s="11">
        <v>73</v>
      </c>
      <c r="D19" s="12" t="s">
        <v>149</v>
      </c>
      <c r="E19" s="142" t="s">
        <v>105</v>
      </c>
      <c r="F19" s="67" t="s">
        <v>100</v>
      </c>
      <c r="G19" s="14">
        <f>60+60+42</f>
        <v>162</v>
      </c>
      <c r="H19" s="14">
        <v>0</v>
      </c>
      <c r="I19" s="14">
        <f>60+47</f>
        <v>107</v>
      </c>
      <c r="J19" s="14">
        <f t="shared" si="0"/>
        <v>269</v>
      </c>
      <c r="K19" s="130">
        <v>28</v>
      </c>
      <c r="L19" s="130"/>
      <c r="M19" s="14">
        <f t="shared" si="1"/>
        <v>269</v>
      </c>
      <c r="N19" s="14">
        <v>9</v>
      </c>
    </row>
    <row r="20" spans="2:14" ht="15.75">
      <c r="B20" s="11">
        <v>11</v>
      </c>
      <c r="C20" s="11">
        <v>71</v>
      </c>
      <c r="D20" s="12" t="s">
        <v>151</v>
      </c>
      <c r="E20" s="142" t="s">
        <v>102</v>
      </c>
      <c r="F20" s="67" t="s">
        <v>100</v>
      </c>
      <c r="G20" s="14">
        <v>0</v>
      </c>
      <c r="H20" s="14">
        <f>60+60+22</f>
        <v>142</v>
      </c>
      <c r="I20" s="14">
        <f>60+51</f>
        <v>111</v>
      </c>
      <c r="J20" s="14">
        <f t="shared" si="0"/>
        <v>253</v>
      </c>
      <c r="K20" s="130">
        <v>29</v>
      </c>
      <c r="L20" s="130"/>
      <c r="M20" s="14">
        <f t="shared" si="1"/>
        <v>253</v>
      </c>
      <c r="N20" s="14">
        <v>10</v>
      </c>
    </row>
    <row r="21" spans="2:14" ht="15.75">
      <c r="B21" s="11">
        <v>12</v>
      </c>
      <c r="C21" s="11">
        <v>97</v>
      </c>
      <c r="D21" s="12" t="s">
        <v>22</v>
      </c>
      <c r="E21" s="137" t="s">
        <v>178</v>
      </c>
      <c r="F21" s="67" t="s">
        <v>17</v>
      </c>
      <c r="G21" s="14">
        <f>60+60+22</f>
        <v>142</v>
      </c>
      <c r="H21" s="14">
        <f>60+49</f>
        <v>109</v>
      </c>
      <c r="I21" s="14">
        <v>0</v>
      </c>
      <c r="J21" s="14">
        <f t="shared" si="0"/>
        <v>251</v>
      </c>
      <c r="K21" s="130">
        <v>30</v>
      </c>
      <c r="L21" s="130"/>
      <c r="M21" s="14">
        <f t="shared" si="1"/>
        <v>251</v>
      </c>
      <c r="N21" s="14">
        <v>11</v>
      </c>
    </row>
    <row r="22" spans="2:14" ht="15.75">
      <c r="B22" s="11">
        <v>13</v>
      </c>
      <c r="C22" s="11">
        <v>85</v>
      </c>
      <c r="D22" s="136" t="s">
        <v>145</v>
      </c>
      <c r="E22" s="137" t="s">
        <v>171</v>
      </c>
      <c r="F22" s="67" t="s">
        <v>17</v>
      </c>
      <c r="G22" s="14">
        <v>27</v>
      </c>
      <c r="H22" s="14">
        <f>60+5</f>
        <v>65</v>
      </c>
      <c r="I22" s="14">
        <f>60+58</f>
        <v>118</v>
      </c>
      <c r="J22" s="14">
        <f t="shared" si="0"/>
        <v>210</v>
      </c>
      <c r="K22" s="130">
        <v>31</v>
      </c>
      <c r="L22" s="130"/>
      <c r="M22" s="14">
        <f t="shared" si="1"/>
        <v>210</v>
      </c>
      <c r="N22" s="14">
        <v>12</v>
      </c>
    </row>
    <row r="23" spans="2:14" ht="15.75">
      <c r="B23" s="11">
        <v>14</v>
      </c>
      <c r="C23" s="11">
        <v>67</v>
      </c>
      <c r="D23" s="64" t="s">
        <v>152</v>
      </c>
      <c r="E23" s="137" t="s">
        <v>182</v>
      </c>
      <c r="F23" s="67" t="s">
        <v>17</v>
      </c>
      <c r="G23" s="14">
        <v>0</v>
      </c>
      <c r="H23" s="14">
        <f>60+54</f>
        <v>114</v>
      </c>
      <c r="I23" s="14">
        <f>60+36</f>
        <v>96</v>
      </c>
      <c r="J23" s="14">
        <f t="shared" si="0"/>
        <v>210</v>
      </c>
      <c r="K23" s="130">
        <v>32</v>
      </c>
      <c r="L23" s="130"/>
      <c r="M23" s="14">
        <f t="shared" si="1"/>
        <v>210</v>
      </c>
      <c r="N23" s="14">
        <v>12</v>
      </c>
    </row>
    <row r="24" spans="2:14" ht="15.75">
      <c r="B24" s="11">
        <v>15</v>
      </c>
      <c r="C24" s="11">
        <v>89</v>
      </c>
      <c r="D24" s="12" t="s">
        <v>122</v>
      </c>
      <c r="E24" s="137" t="s">
        <v>183</v>
      </c>
      <c r="F24" s="67" t="s">
        <v>17</v>
      </c>
      <c r="G24" s="14">
        <f>39</f>
        <v>39</v>
      </c>
      <c r="H24" s="14">
        <v>55</v>
      </c>
      <c r="I24" s="14">
        <v>58</v>
      </c>
      <c r="J24" s="14">
        <f t="shared" si="0"/>
        <v>152</v>
      </c>
      <c r="K24" s="130">
        <v>33</v>
      </c>
      <c r="L24" s="130"/>
      <c r="M24" s="14">
        <f t="shared" si="1"/>
        <v>152</v>
      </c>
      <c r="N24" s="14">
        <v>13</v>
      </c>
    </row>
    <row r="25" spans="2:14" ht="15.75">
      <c r="B25" s="11">
        <v>16</v>
      </c>
      <c r="C25" s="11">
        <v>96</v>
      </c>
      <c r="D25" s="65" t="s">
        <v>146</v>
      </c>
      <c r="E25" s="137" t="s">
        <v>184</v>
      </c>
      <c r="F25" s="67" t="s">
        <v>17</v>
      </c>
      <c r="G25" s="14">
        <f>60+60+8</f>
        <v>128</v>
      </c>
      <c r="H25" s="14">
        <f>18</f>
        <v>18</v>
      </c>
      <c r="I25" s="14">
        <v>0</v>
      </c>
      <c r="J25" s="14">
        <f t="shared" si="0"/>
        <v>146</v>
      </c>
      <c r="K25" s="130">
        <v>34</v>
      </c>
      <c r="L25" s="130"/>
      <c r="M25" s="14">
        <f t="shared" si="1"/>
        <v>146</v>
      </c>
      <c r="N25" s="14">
        <v>14</v>
      </c>
    </row>
    <row r="26" spans="2:14" ht="15.75">
      <c r="B26" s="11">
        <v>17</v>
      </c>
      <c r="C26" s="11">
        <v>92</v>
      </c>
      <c r="D26" s="12" t="s">
        <v>107</v>
      </c>
      <c r="E26" s="137" t="s">
        <v>108</v>
      </c>
      <c r="F26" s="67" t="s">
        <v>14</v>
      </c>
      <c r="G26" s="14">
        <f>60+11</f>
        <v>71</v>
      </c>
      <c r="H26" s="14">
        <f>60+9</f>
        <v>69</v>
      </c>
      <c r="I26" s="14">
        <v>0</v>
      </c>
      <c r="J26" s="14">
        <f t="shared" si="0"/>
        <v>140</v>
      </c>
      <c r="K26" s="130">
        <v>35</v>
      </c>
      <c r="L26" s="130"/>
      <c r="M26" s="14">
        <f t="shared" si="1"/>
        <v>140</v>
      </c>
      <c r="N26" s="14">
        <v>15</v>
      </c>
    </row>
    <row r="27" spans="2:14" ht="15.75">
      <c r="B27" s="11">
        <v>18</v>
      </c>
      <c r="C27" s="11">
        <v>86</v>
      </c>
      <c r="D27" s="12" t="s">
        <v>144</v>
      </c>
      <c r="E27" s="137" t="s">
        <v>172</v>
      </c>
      <c r="F27" s="67" t="s">
        <v>17</v>
      </c>
      <c r="G27" s="14">
        <v>35</v>
      </c>
      <c r="H27" s="14">
        <v>29</v>
      </c>
      <c r="I27" s="14">
        <v>45</v>
      </c>
      <c r="J27" s="14">
        <f t="shared" si="0"/>
        <v>109</v>
      </c>
      <c r="K27" s="130">
        <v>36</v>
      </c>
      <c r="L27" s="130"/>
      <c r="M27" s="14">
        <f t="shared" si="1"/>
        <v>109</v>
      </c>
      <c r="N27" s="14">
        <v>16</v>
      </c>
    </row>
    <row r="28" spans="2:14" ht="15.75">
      <c r="B28" s="11">
        <v>19</v>
      </c>
      <c r="C28" s="11">
        <v>98</v>
      </c>
      <c r="D28" s="12" t="s">
        <v>19</v>
      </c>
      <c r="E28" s="137" t="s">
        <v>181</v>
      </c>
      <c r="F28" s="67" t="s">
        <v>17</v>
      </c>
      <c r="G28" s="14">
        <f>15</f>
        <v>15</v>
      </c>
      <c r="H28" s="14">
        <v>0</v>
      </c>
      <c r="I28" s="14">
        <f>60+29</f>
        <v>89</v>
      </c>
      <c r="J28" s="14">
        <f t="shared" si="0"/>
        <v>104</v>
      </c>
      <c r="K28" s="130">
        <v>37</v>
      </c>
      <c r="L28" s="130"/>
      <c r="M28" s="14">
        <f t="shared" si="1"/>
        <v>104</v>
      </c>
      <c r="N28" s="14">
        <v>17</v>
      </c>
    </row>
    <row r="29" spans="2:14" ht="15.75">
      <c r="B29" s="11">
        <v>20</v>
      </c>
      <c r="C29" s="11">
        <v>82</v>
      </c>
      <c r="D29" s="65" t="s">
        <v>111</v>
      </c>
      <c r="E29" s="137" t="s">
        <v>173</v>
      </c>
      <c r="F29" s="67" t="s">
        <v>17</v>
      </c>
      <c r="G29" s="14">
        <f>60+35</f>
        <v>95</v>
      </c>
      <c r="H29" s="14">
        <v>0</v>
      </c>
      <c r="I29" s="14">
        <v>0</v>
      </c>
      <c r="J29" s="14">
        <f t="shared" si="0"/>
        <v>95</v>
      </c>
      <c r="K29" s="130">
        <v>38</v>
      </c>
      <c r="L29" s="130"/>
      <c r="M29" s="14">
        <f t="shared" si="1"/>
        <v>95</v>
      </c>
      <c r="N29" s="14">
        <v>18</v>
      </c>
    </row>
    <row r="30" spans="2:14" ht="15.75">
      <c r="B30" s="11">
        <v>21</v>
      </c>
      <c r="C30" s="11">
        <v>94</v>
      </c>
      <c r="D30" s="12" t="s">
        <v>106</v>
      </c>
      <c r="E30" s="137" t="s">
        <v>24</v>
      </c>
      <c r="F30" s="67" t="s">
        <v>14</v>
      </c>
      <c r="G30" s="14">
        <v>0</v>
      </c>
      <c r="H30" s="14">
        <v>52</v>
      </c>
      <c r="I30" s="14">
        <v>0</v>
      </c>
      <c r="J30" s="14">
        <f t="shared" si="0"/>
        <v>52</v>
      </c>
      <c r="K30" s="130">
        <v>39</v>
      </c>
      <c r="L30" s="130"/>
      <c r="M30" s="14">
        <f t="shared" si="1"/>
        <v>52</v>
      </c>
      <c r="N30" s="14">
        <v>19</v>
      </c>
    </row>
    <row r="31" spans="2:14" ht="15.75">
      <c r="B31" s="11">
        <v>22</v>
      </c>
      <c r="C31" s="41">
        <v>75</v>
      </c>
      <c r="D31" s="12" t="s">
        <v>148</v>
      </c>
      <c r="E31" s="142" t="s">
        <v>155</v>
      </c>
      <c r="F31" s="67" t="s">
        <v>14</v>
      </c>
      <c r="G31" s="14">
        <v>0</v>
      </c>
      <c r="H31" s="14">
        <v>0</v>
      </c>
      <c r="I31" s="14">
        <v>0</v>
      </c>
      <c r="J31" s="14">
        <f t="shared" si="0"/>
        <v>0</v>
      </c>
      <c r="K31" s="130">
        <v>40</v>
      </c>
      <c r="L31" s="130"/>
      <c r="M31" s="14">
        <f t="shared" si="1"/>
        <v>0</v>
      </c>
      <c r="N31" s="14">
        <v>20</v>
      </c>
    </row>
    <row r="32" spans="2:14" ht="15.75">
      <c r="B32" s="11">
        <v>23</v>
      </c>
      <c r="C32" s="11">
        <v>11</v>
      </c>
      <c r="D32" s="12" t="s">
        <v>163</v>
      </c>
      <c r="E32" s="137" t="s">
        <v>174</v>
      </c>
      <c r="F32" s="67" t="s">
        <v>17</v>
      </c>
      <c r="G32" s="14">
        <v>0</v>
      </c>
      <c r="H32" s="14">
        <v>0</v>
      </c>
      <c r="I32" s="14">
        <v>0</v>
      </c>
      <c r="J32" s="14">
        <v>0</v>
      </c>
      <c r="K32" s="130"/>
      <c r="L32" s="130"/>
      <c r="M32" s="14">
        <f t="shared" si="1"/>
        <v>0</v>
      </c>
      <c r="N32" s="14">
        <v>20</v>
      </c>
    </row>
    <row r="33" spans="2:14" ht="15">
      <c r="B33" s="11">
        <v>24</v>
      </c>
      <c r="C33" s="63">
        <v>93</v>
      </c>
      <c r="D33" s="12" t="s">
        <v>25</v>
      </c>
      <c r="E33" s="106" t="s">
        <v>26</v>
      </c>
      <c r="F33" s="13" t="s">
        <v>14</v>
      </c>
      <c r="G33" s="14" t="s">
        <v>159</v>
      </c>
      <c r="H33" s="14" t="s">
        <v>159</v>
      </c>
      <c r="I33" s="14" t="s">
        <v>159</v>
      </c>
      <c r="J33" s="14" t="s">
        <v>159</v>
      </c>
      <c r="K33" s="130">
        <v>17</v>
      </c>
      <c r="L33" s="130"/>
      <c r="M33" s="14" t="s">
        <v>159</v>
      </c>
      <c r="N33" s="14" t="s">
        <v>159</v>
      </c>
    </row>
    <row r="34" spans="2:14" ht="15.75">
      <c r="B34" s="11">
        <v>25</v>
      </c>
      <c r="C34" s="11">
        <v>68</v>
      </c>
      <c r="D34" s="12" t="s">
        <v>153</v>
      </c>
      <c r="E34" s="137" t="s">
        <v>170</v>
      </c>
      <c r="F34" s="13" t="s">
        <v>17</v>
      </c>
      <c r="G34" s="14" t="s">
        <v>159</v>
      </c>
      <c r="H34" s="14" t="s">
        <v>159</v>
      </c>
      <c r="I34" s="14" t="s">
        <v>159</v>
      </c>
      <c r="J34" s="14" t="s">
        <v>159</v>
      </c>
      <c r="K34" s="130">
        <v>18</v>
      </c>
      <c r="L34" s="130"/>
      <c r="M34" s="14" t="s">
        <v>159</v>
      </c>
      <c r="N34" s="14" t="s">
        <v>159</v>
      </c>
    </row>
    <row r="36" spans="4:13" ht="15">
      <c r="D36" s="32" t="s">
        <v>44</v>
      </c>
      <c r="E36" s="159" t="s">
        <v>46</v>
      </c>
      <c r="F36" s="159"/>
      <c r="G36" s="159"/>
      <c r="H36" s="69" t="s">
        <v>128</v>
      </c>
      <c r="I36" s="69"/>
      <c r="J36" s="69"/>
      <c r="M36" s="68"/>
    </row>
    <row r="38" spans="4:8" ht="15">
      <c r="D38" t="s">
        <v>43</v>
      </c>
      <c r="E38" s="156" t="s">
        <v>46</v>
      </c>
      <c r="F38" s="157"/>
      <c r="G38" s="157"/>
      <c r="H38" t="s">
        <v>47</v>
      </c>
    </row>
    <row r="40" spans="4:8" ht="15">
      <c r="D40" t="s">
        <v>45</v>
      </c>
      <c r="E40" s="156" t="s">
        <v>46</v>
      </c>
      <c r="F40" s="157"/>
      <c r="G40" s="157"/>
      <c r="H40" t="s">
        <v>90</v>
      </c>
    </row>
    <row r="43" spans="5:6" ht="15">
      <c r="E43" s="158" t="s">
        <v>48</v>
      </c>
      <c r="F43" s="158"/>
    </row>
    <row r="44" spans="4:8" ht="15">
      <c r="D44" t="s">
        <v>50</v>
      </c>
      <c r="E44" s="159" t="s">
        <v>46</v>
      </c>
      <c r="F44" s="159"/>
      <c r="G44" s="159"/>
      <c r="H44" s="159"/>
    </row>
    <row r="46" spans="4:8" ht="15">
      <c r="D46" t="s">
        <v>49</v>
      </c>
      <c r="E46" s="159" t="s">
        <v>46</v>
      </c>
      <c r="F46" s="159"/>
      <c r="G46" s="159"/>
      <c r="H46" s="159"/>
    </row>
    <row r="48" spans="4:8" ht="15">
      <c r="D48" t="s">
        <v>91</v>
      </c>
      <c r="E48" s="159" t="s">
        <v>46</v>
      </c>
      <c r="F48" s="159"/>
      <c r="G48" s="159"/>
      <c r="H48" s="159"/>
    </row>
  </sheetData>
  <sheetProtection/>
  <mergeCells count="14">
    <mergeCell ref="J6:N6"/>
    <mergeCell ref="J3:N3"/>
    <mergeCell ref="J4:N4"/>
    <mergeCell ref="E36:G36"/>
    <mergeCell ref="I7:J7"/>
    <mergeCell ref="E4:I4"/>
    <mergeCell ref="J5:N5"/>
    <mergeCell ref="E5:H5"/>
    <mergeCell ref="E40:G40"/>
    <mergeCell ref="E38:G38"/>
    <mergeCell ref="E43:F43"/>
    <mergeCell ref="E44:H44"/>
    <mergeCell ref="E46:H46"/>
    <mergeCell ref="E48:H48"/>
  </mergeCells>
  <printOptions/>
  <pageMargins left="0.15748031496062992" right="0.1968503937007874" top="0.3937007874015748" bottom="0.15748031496062992" header="0.15748031496062992" footer="0.1574803149606299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0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3.421875" style="0" customWidth="1"/>
    <col min="2" max="2" width="3.57421875" style="0" customWidth="1"/>
    <col min="3" max="3" width="4.421875" style="0" customWidth="1"/>
    <col min="4" max="4" width="23.28125" style="0" customWidth="1"/>
    <col min="5" max="5" width="7.57421875" style="0" customWidth="1"/>
    <col min="6" max="6" width="8.28125" style="0" customWidth="1"/>
    <col min="7" max="7" width="6.57421875" style="0" customWidth="1"/>
    <col min="8" max="8" width="7.421875" style="0" customWidth="1"/>
    <col min="9" max="9" width="7.140625" style="0" customWidth="1"/>
    <col min="10" max="10" width="6.57421875" style="0" customWidth="1"/>
    <col min="11" max="11" width="9.140625" style="0" hidden="1" customWidth="1"/>
    <col min="12" max="12" width="8.00390625" style="0" customWidth="1"/>
    <col min="13" max="13" width="9.140625" style="0" customWidth="1"/>
    <col min="14" max="14" width="10.57421875" style="0" customWidth="1"/>
  </cols>
  <sheetData>
    <row r="1" spans="2:14" s="116" customFormat="1" ht="12.75">
      <c r="B1" s="112"/>
      <c r="C1" s="112"/>
      <c r="D1" s="113"/>
      <c r="E1" s="112"/>
      <c r="F1" s="112"/>
      <c r="G1" s="114"/>
      <c r="H1" s="114"/>
      <c r="I1" s="115"/>
      <c r="J1" s="115"/>
      <c r="K1" s="115"/>
      <c r="L1" s="115"/>
      <c r="M1" s="115"/>
      <c r="N1" s="112"/>
    </row>
    <row r="2" spans="2:14" s="116" customFormat="1" ht="30">
      <c r="B2" s="112"/>
      <c r="C2" s="112"/>
      <c r="D2" s="113"/>
      <c r="E2" s="2" t="s">
        <v>93</v>
      </c>
      <c r="G2" s="118"/>
      <c r="H2" s="118"/>
      <c r="I2" s="118"/>
      <c r="J2" s="118"/>
      <c r="K2" s="118"/>
      <c r="L2" s="118"/>
      <c r="M2" s="118"/>
      <c r="N2" s="118"/>
    </row>
    <row r="3" spans="2:15" s="116" customFormat="1" ht="25.5" customHeight="1">
      <c r="B3" s="112"/>
      <c r="C3" s="112"/>
      <c r="D3" s="113"/>
      <c r="E3" s="117"/>
      <c r="F3" s="118"/>
      <c r="G3" s="118"/>
      <c r="H3" s="161" t="s">
        <v>211</v>
      </c>
      <c r="I3" s="161"/>
      <c r="J3" s="161"/>
      <c r="K3" s="161"/>
      <c r="L3" s="161"/>
      <c r="M3" s="161"/>
      <c r="N3" s="161"/>
      <c r="O3" s="149"/>
    </row>
    <row r="4" spans="2:15" s="116" customFormat="1" ht="21">
      <c r="B4" s="112"/>
      <c r="C4" s="112"/>
      <c r="D4" s="113"/>
      <c r="E4" s="165" t="s">
        <v>30</v>
      </c>
      <c r="F4" s="166"/>
      <c r="G4" s="166"/>
      <c r="H4" s="166"/>
      <c r="I4" s="166"/>
      <c r="J4" s="162" t="s">
        <v>94</v>
      </c>
      <c r="K4" s="162"/>
      <c r="L4" s="162"/>
      <c r="M4" s="162"/>
      <c r="N4" s="162"/>
      <c r="O4" s="145"/>
    </row>
    <row r="5" spans="2:14" s="116" customFormat="1" ht="15">
      <c r="B5" s="120"/>
      <c r="C5" s="120"/>
      <c r="D5" s="113"/>
      <c r="E5" s="168"/>
      <c r="F5" s="169"/>
      <c r="G5" s="169"/>
      <c r="H5" s="169"/>
      <c r="I5" s="119"/>
      <c r="J5" s="160" t="s">
        <v>164</v>
      </c>
      <c r="K5" s="167"/>
      <c r="L5" s="167"/>
      <c r="M5" s="167"/>
      <c r="N5" s="167"/>
    </row>
    <row r="6" spans="2:14" s="116" customFormat="1" ht="18.75">
      <c r="B6" s="120"/>
      <c r="C6" s="120"/>
      <c r="D6" s="113"/>
      <c r="E6" s="146" t="s">
        <v>31</v>
      </c>
      <c r="F6" s="146"/>
      <c r="G6" s="146"/>
      <c r="H6" s="146"/>
      <c r="I6" s="119"/>
      <c r="J6" s="160" t="s">
        <v>165</v>
      </c>
      <c r="K6" s="160"/>
      <c r="L6" s="160"/>
      <c r="M6" s="160"/>
      <c r="N6" s="160"/>
    </row>
    <row r="7" spans="2:14" s="116" customFormat="1" ht="26.25">
      <c r="B7" s="120"/>
      <c r="C7" s="120"/>
      <c r="D7" s="121"/>
      <c r="E7" s="147" t="s">
        <v>32</v>
      </c>
      <c r="F7" s="147"/>
      <c r="G7" s="119"/>
      <c r="H7" s="35" t="s">
        <v>39</v>
      </c>
      <c r="I7" s="168"/>
      <c r="J7" s="169"/>
      <c r="K7" s="119"/>
      <c r="L7" s="119"/>
      <c r="M7" s="119"/>
      <c r="N7" s="121"/>
    </row>
    <row r="8" spans="2:15" ht="15">
      <c r="B8" s="20"/>
      <c r="C8" s="20"/>
      <c r="D8" s="22"/>
      <c r="E8" s="21"/>
      <c r="F8" s="21"/>
      <c r="G8" s="23"/>
      <c r="H8" s="23"/>
      <c r="I8" s="3"/>
      <c r="J8" s="3"/>
      <c r="K8" s="26"/>
      <c r="L8" s="26"/>
      <c r="M8" s="26"/>
      <c r="N8" s="24"/>
      <c r="O8" s="28"/>
    </row>
    <row r="9" spans="2:14" ht="45">
      <c r="B9" s="96" t="s">
        <v>129</v>
      </c>
      <c r="C9" s="96" t="s">
        <v>10</v>
      </c>
      <c r="D9" s="81" t="s">
        <v>115</v>
      </c>
      <c r="E9" s="81" t="s">
        <v>80</v>
      </c>
      <c r="F9" s="10" t="s">
        <v>0</v>
      </c>
      <c r="G9" s="97" t="s">
        <v>1</v>
      </c>
      <c r="H9" s="97" t="s">
        <v>2</v>
      </c>
      <c r="I9" s="10" t="s">
        <v>5</v>
      </c>
      <c r="J9" s="10" t="s">
        <v>3</v>
      </c>
      <c r="K9" s="10" t="s">
        <v>4</v>
      </c>
      <c r="L9" s="81" t="s">
        <v>92</v>
      </c>
      <c r="M9" s="81" t="s">
        <v>113</v>
      </c>
      <c r="N9" s="81" t="s">
        <v>38</v>
      </c>
    </row>
    <row r="10" spans="2:14" ht="15">
      <c r="B10" s="11">
        <v>1</v>
      </c>
      <c r="C10" s="11">
        <v>76</v>
      </c>
      <c r="D10" s="90" t="s">
        <v>119</v>
      </c>
      <c r="E10" s="140" t="s">
        <v>120</v>
      </c>
      <c r="F10" s="86" t="s">
        <v>14</v>
      </c>
      <c r="G10" s="14">
        <f>60+60+3</f>
        <v>123</v>
      </c>
      <c r="H10" s="14">
        <f>60+56</f>
        <v>116</v>
      </c>
      <c r="I10" s="14">
        <f>60+60</f>
        <v>120</v>
      </c>
      <c r="J10" s="14">
        <f aca="true" t="shared" si="0" ref="J10:J35">G10+H10+I10</f>
        <v>359</v>
      </c>
      <c r="K10" s="130"/>
      <c r="L10" s="130"/>
      <c r="M10" s="14">
        <f aca="true" t="shared" si="1" ref="M10:M35">J10+L10</f>
        <v>359</v>
      </c>
      <c r="N10" s="14">
        <v>1</v>
      </c>
    </row>
    <row r="11" spans="2:14" ht="15">
      <c r="B11" s="11">
        <v>2</v>
      </c>
      <c r="C11" s="11">
        <v>90</v>
      </c>
      <c r="D11" s="12" t="s">
        <v>12</v>
      </c>
      <c r="E11" s="140" t="s">
        <v>13</v>
      </c>
      <c r="F11" s="66" t="s">
        <v>14</v>
      </c>
      <c r="G11" s="14">
        <f>60+60+6</f>
        <v>126</v>
      </c>
      <c r="H11" s="14">
        <f>60+40</f>
        <v>100</v>
      </c>
      <c r="I11" s="14">
        <f>60+33</f>
        <v>93</v>
      </c>
      <c r="J11" s="14">
        <f t="shared" si="0"/>
        <v>319</v>
      </c>
      <c r="K11" s="130"/>
      <c r="L11" s="130"/>
      <c r="M11" s="14">
        <f t="shared" si="1"/>
        <v>319</v>
      </c>
      <c r="N11" s="14">
        <v>2</v>
      </c>
    </row>
    <row r="12" spans="2:14" ht="15">
      <c r="B12" s="11">
        <v>3</v>
      </c>
      <c r="C12" s="11">
        <v>88</v>
      </c>
      <c r="D12" s="12" t="s">
        <v>109</v>
      </c>
      <c r="E12" s="140" t="s">
        <v>116</v>
      </c>
      <c r="F12" s="66" t="s">
        <v>17</v>
      </c>
      <c r="G12" s="14">
        <f>60+29</f>
        <v>89</v>
      </c>
      <c r="H12" s="14">
        <f>60+22</f>
        <v>82</v>
      </c>
      <c r="I12" s="14">
        <f>60+37</f>
        <v>97</v>
      </c>
      <c r="J12" s="14">
        <f t="shared" si="0"/>
        <v>268</v>
      </c>
      <c r="K12" s="130"/>
      <c r="L12" s="130"/>
      <c r="M12" s="14">
        <f t="shared" si="1"/>
        <v>268</v>
      </c>
      <c r="N12" s="14">
        <v>3</v>
      </c>
    </row>
    <row r="13" spans="2:14" ht="15">
      <c r="B13" s="11">
        <v>4</v>
      </c>
      <c r="C13" s="41">
        <v>84</v>
      </c>
      <c r="D13" s="12" t="s">
        <v>28</v>
      </c>
      <c r="E13" s="140" t="s">
        <v>186</v>
      </c>
      <c r="F13" s="110" t="s">
        <v>17</v>
      </c>
      <c r="G13" s="14">
        <f>60+13</f>
        <v>73</v>
      </c>
      <c r="H13" s="14">
        <f>60+44</f>
        <v>104</v>
      </c>
      <c r="I13" s="14">
        <f>60+29</f>
        <v>89</v>
      </c>
      <c r="J13" s="14">
        <f t="shared" si="0"/>
        <v>266</v>
      </c>
      <c r="K13" s="130">
        <v>7</v>
      </c>
      <c r="L13" s="130"/>
      <c r="M13" s="14">
        <f t="shared" si="1"/>
        <v>266</v>
      </c>
      <c r="N13" s="14">
        <v>4</v>
      </c>
    </row>
    <row r="14" spans="2:14" ht="15">
      <c r="B14" s="11">
        <v>5</v>
      </c>
      <c r="C14" s="11">
        <v>92</v>
      </c>
      <c r="D14" s="12" t="s">
        <v>107</v>
      </c>
      <c r="E14" s="140" t="s">
        <v>108</v>
      </c>
      <c r="F14" s="66" t="s">
        <v>14</v>
      </c>
      <c r="G14" s="14">
        <f>60+32</f>
        <v>92</v>
      </c>
      <c r="H14" s="14">
        <f>60+23</f>
        <v>83</v>
      </c>
      <c r="I14" s="14">
        <f>60+29</f>
        <v>89</v>
      </c>
      <c r="J14" s="14">
        <f t="shared" si="0"/>
        <v>264</v>
      </c>
      <c r="K14" s="130"/>
      <c r="L14" s="130"/>
      <c r="M14" s="14">
        <f t="shared" si="1"/>
        <v>264</v>
      </c>
      <c r="N14" s="14">
        <v>5</v>
      </c>
    </row>
    <row r="15" spans="2:14" ht="15">
      <c r="B15" s="11">
        <v>6</v>
      </c>
      <c r="C15" s="11">
        <v>69</v>
      </c>
      <c r="D15" s="141" t="s">
        <v>124</v>
      </c>
      <c r="E15" s="140" t="s">
        <v>167</v>
      </c>
      <c r="F15" s="89" t="s">
        <v>17</v>
      </c>
      <c r="G15" s="14">
        <f>60+13</f>
        <v>73</v>
      </c>
      <c r="H15" s="14">
        <f>60+31</f>
        <v>91</v>
      </c>
      <c r="I15" s="14">
        <f>60+37</f>
        <v>97</v>
      </c>
      <c r="J15" s="14">
        <f t="shared" si="0"/>
        <v>261</v>
      </c>
      <c r="K15" s="130"/>
      <c r="L15" s="130"/>
      <c r="M15" s="14">
        <f t="shared" si="1"/>
        <v>261</v>
      </c>
      <c r="N15" s="14">
        <v>6</v>
      </c>
    </row>
    <row r="16" spans="2:14" ht="15">
      <c r="B16" s="11">
        <v>7</v>
      </c>
      <c r="C16" s="11">
        <v>91</v>
      </c>
      <c r="D16" s="12" t="s">
        <v>158</v>
      </c>
      <c r="E16" s="140">
        <v>1748</v>
      </c>
      <c r="F16" s="66" t="s">
        <v>14</v>
      </c>
      <c r="G16" s="14">
        <f>60+10</f>
        <v>70</v>
      </c>
      <c r="H16" s="14">
        <f>60+36</f>
        <v>96</v>
      </c>
      <c r="I16" s="14">
        <f>60+33</f>
        <v>93</v>
      </c>
      <c r="J16" s="14">
        <f t="shared" si="0"/>
        <v>259</v>
      </c>
      <c r="K16" s="130"/>
      <c r="L16" s="130"/>
      <c r="M16" s="14">
        <f t="shared" si="1"/>
        <v>259</v>
      </c>
      <c r="N16" s="14">
        <v>7</v>
      </c>
    </row>
    <row r="17" spans="2:14" ht="15">
      <c r="B17" s="11">
        <v>8</v>
      </c>
      <c r="C17" s="11">
        <v>70</v>
      </c>
      <c r="D17" s="12" t="s">
        <v>154</v>
      </c>
      <c r="E17" s="140" t="s">
        <v>166</v>
      </c>
      <c r="F17" s="89" t="s">
        <v>17</v>
      </c>
      <c r="G17" s="14">
        <f>60+26</f>
        <v>86</v>
      </c>
      <c r="H17" s="14">
        <f>60+20</f>
        <v>80</v>
      </c>
      <c r="I17" s="14">
        <f>60+32</f>
        <v>92</v>
      </c>
      <c r="J17" s="14">
        <f t="shared" si="0"/>
        <v>258</v>
      </c>
      <c r="K17" s="130"/>
      <c r="L17" s="130"/>
      <c r="M17" s="14">
        <f t="shared" si="1"/>
        <v>258</v>
      </c>
      <c r="N17" s="14">
        <v>8</v>
      </c>
    </row>
    <row r="18" spans="2:14" ht="15.75">
      <c r="B18" s="11">
        <v>9</v>
      </c>
      <c r="C18" s="11">
        <v>83</v>
      </c>
      <c r="D18" s="65" t="s">
        <v>99</v>
      </c>
      <c r="E18" s="140" t="s">
        <v>168</v>
      </c>
      <c r="F18" s="67" t="s">
        <v>17</v>
      </c>
      <c r="G18" s="14">
        <f>60+29</f>
        <v>89</v>
      </c>
      <c r="H18" s="14">
        <f>60+23</f>
        <v>83</v>
      </c>
      <c r="I18" s="14">
        <f>60+22</f>
        <v>82</v>
      </c>
      <c r="J18" s="14">
        <f t="shared" si="0"/>
        <v>254</v>
      </c>
      <c r="K18" s="130"/>
      <c r="L18" s="130"/>
      <c r="M18" s="14">
        <f t="shared" si="1"/>
        <v>254</v>
      </c>
      <c r="N18" s="14">
        <v>9</v>
      </c>
    </row>
    <row r="19" spans="2:14" ht="15.75">
      <c r="B19" s="11">
        <v>10</v>
      </c>
      <c r="C19" s="11">
        <v>99</v>
      </c>
      <c r="D19" s="12" t="s">
        <v>110</v>
      </c>
      <c r="E19" s="140" t="s">
        <v>169</v>
      </c>
      <c r="F19" s="67" t="s">
        <v>17</v>
      </c>
      <c r="G19" s="14">
        <f>60+30</f>
        <v>90</v>
      </c>
      <c r="H19" s="14">
        <f>60+34</f>
        <v>94</v>
      </c>
      <c r="I19" s="14">
        <f>60+9</f>
        <v>69</v>
      </c>
      <c r="J19" s="14">
        <f t="shared" si="0"/>
        <v>253</v>
      </c>
      <c r="K19" s="130"/>
      <c r="L19" s="130"/>
      <c r="M19" s="14">
        <f t="shared" si="1"/>
        <v>253</v>
      </c>
      <c r="N19" s="14">
        <v>10</v>
      </c>
    </row>
    <row r="20" spans="2:14" ht="15">
      <c r="B20" s="11">
        <v>11</v>
      </c>
      <c r="C20" s="11">
        <v>80</v>
      </c>
      <c r="D20" s="109" t="s">
        <v>147</v>
      </c>
      <c r="E20" s="140" t="s">
        <v>185</v>
      </c>
      <c r="F20" s="110" t="s">
        <v>17</v>
      </c>
      <c r="G20" s="14">
        <f>60+35</f>
        <v>95</v>
      </c>
      <c r="H20" s="14">
        <f>60+27</f>
        <v>87</v>
      </c>
      <c r="I20" s="14">
        <f>60+8</f>
        <v>68</v>
      </c>
      <c r="J20" s="14">
        <f t="shared" si="0"/>
        <v>250</v>
      </c>
      <c r="K20" s="130"/>
      <c r="L20" s="130"/>
      <c r="M20" s="14">
        <f t="shared" si="1"/>
        <v>250</v>
      </c>
      <c r="N20" s="14">
        <v>11</v>
      </c>
    </row>
    <row r="21" spans="2:14" ht="15">
      <c r="B21" s="11">
        <v>12</v>
      </c>
      <c r="C21" s="11">
        <v>93</v>
      </c>
      <c r="D21" s="12" t="s">
        <v>25</v>
      </c>
      <c r="E21" s="140" t="s">
        <v>26</v>
      </c>
      <c r="F21" s="13" t="s">
        <v>14</v>
      </c>
      <c r="G21" s="14">
        <f>60+38</f>
        <v>98</v>
      </c>
      <c r="H21" s="14">
        <f>60+13</f>
        <v>73</v>
      </c>
      <c r="I21" s="14">
        <f>60+16</f>
        <v>76</v>
      </c>
      <c r="J21" s="14">
        <f t="shared" si="0"/>
        <v>247</v>
      </c>
      <c r="K21" s="130"/>
      <c r="L21" s="130"/>
      <c r="M21" s="14">
        <f t="shared" si="1"/>
        <v>247</v>
      </c>
      <c r="N21" s="14">
        <v>12</v>
      </c>
    </row>
    <row r="22" spans="2:14" ht="15">
      <c r="B22" s="11">
        <v>13</v>
      </c>
      <c r="C22" s="11">
        <v>75</v>
      </c>
      <c r="D22" s="12" t="s">
        <v>118</v>
      </c>
      <c r="E22" s="140" t="s">
        <v>155</v>
      </c>
      <c r="F22" s="86" t="s">
        <v>14</v>
      </c>
      <c r="G22" s="14">
        <v>0</v>
      </c>
      <c r="H22" s="14">
        <f>60+51</f>
        <v>111</v>
      </c>
      <c r="I22" s="14">
        <f>60+60+11</f>
        <v>131</v>
      </c>
      <c r="J22" s="14">
        <f t="shared" si="0"/>
        <v>242</v>
      </c>
      <c r="K22" s="130">
        <v>20</v>
      </c>
      <c r="L22" s="130"/>
      <c r="M22" s="14">
        <f t="shared" si="1"/>
        <v>242</v>
      </c>
      <c r="N22" s="14">
        <v>13</v>
      </c>
    </row>
    <row r="23" spans="2:14" ht="15">
      <c r="B23" s="11">
        <v>14</v>
      </c>
      <c r="C23" s="11">
        <v>98</v>
      </c>
      <c r="D23" s="12" t="s">
        <v>19</v>
      </c>
      <c r="E23" s="140" t="s">
        <v>181</v>
      </c>
      <c r="F23" s="13" t="s">
        <v>17</v>
      </c>
      <c r="G23" s="14">
        <f>60+2</f>
        <v>62</v>
      </c>
      <c r="H23" s="14">
        <f>60+32</f>
        <v>92</v>
      </c>
      <c r="I23" s="14">
        <f>60+25</f>
        <v>85</v>
      </c>
      <c r="J23" s="14">
        <f t="shared" si="0"/>
        <v>239</v>
      </c>
      <c r="K23" s="130"/>
      <c r="L23" s="130"/>
      <c r="M23" s="14">
        <f t="shared" si="1"/>
        <v>239</v>
      </c>
      <c r="N23" s="14">
        <v>14</v>
      </c>
    </row>
    <row r="24" spans="2:14" ht="15">
      <c r="B24" s="11">
        <v>15</v>
      </c>
      <c r="C24" s="11">
        <v>74</v>
      </c>
      <c r="D24" s="136" t="s">
        <v>157</v>
      </c>
      <c r="E24" s="140" t="s">
        <v>156</v>
      </c>
      <c r="F24" s="13" t="s">
        <v>100</v>
      </c>
      <c r="G24" s="14">
        <f>60+8</f>
        <v>68</v>
      </c>
      <c r="H24" s="14">
        <f>60+14</f>
        <v>74</v>
      </c>
      <c r="I24" s="14">
        <f>60+34</f>
        <v>94</v>
      </c>
      <c r="J24" s="14">
        <f t="shared" si="0"/>
        <v>236</v>
      </c>
      <c r="K24" s="130"/>
      <c r="L24" s="130"/>
      <c r="M24" s="14">
        <f t="shared" si="1"/>
        <v>236</v>
      </c>
      <c r="N24" s="14">
        <v>15</v>
      </c>
    </row>
    <row r="25" spans="2:14" ht="15">
      <c r="B25" s="11">
        <v>16</v>
      </c>
      <c r="C25" s="11">
        <v>96</v>
      </c>
      <c r="D25" s="65" t="s">
        <v>146</v>
      </c>
      <c r="E25" s="140" t="s">
        <v>184</v>
      </c>
      <c r="F25" s="13" t="s">
        <v>17</v>
      </c>
      <c r="G25" s="14">
        <f>60+21</f>
        <v>81</v>
      </c>
      <c r="H25" s="14">
        <f>60+12</f>
        <v>72</v>
      </c>
      <c r="I25" s="14">
        <f>60+19</f>
        <v>79</v>
      </c>
      <c r="J25" s="14">
        <f t="shared" si="0"/>
        <v>232</v>
      </c>
      <c r="K25" s="130"/>
      <c r="L25" s="130"/>
      <c r="M25" s="14">
        <f t="shared" si="1"/>
        <v>232</v>
      </c>
      <c r="N25" s="14">
        <v>16</v>
      </c>
    </row>
    <row r="26" spans="2:14" ht="15">
      <c r="B26" s="11">
        <v>17</v>
      </c>
      <c r="C26" s="11">
        <v>97</v>
      </c>
      <c r="D26" s="12" t="s">
        <v>22</v>
      </c>
      <c r="E26" s="140" t="s">
        <v>178</v>
      </c>
      <c r="F26" s="13" t="s">
        <v>17</v>
      </c>
      <c r="G26" s="14">
        <f>60+9</f>
        <v>69</v>
      </c>
      <c r="H26" s="14">
        <f>60+15</f>
        <v>75</v>
      </c>
      <c r="I26" s="14">
        <f>60+12</f>
        <v>72</v>
      </c>
      <c r="J26" s="14">
        <f t="shared" si="0"/>
        <v>216</v>
      </c>
      <c r="K26" s="130">
        <v>12</v>
      </c>
      <c r="L26" s="130"/>
      <c r="M26" s="14">
        <f t="shared" si="1"/>
        <v>216</v>
      </c>
      <c r="N26" s="14">
        <v>17</v>
      </c>
    </row>
    <row r="27" spans="2:14" ht="15">
      <c r="B27" s="11">
        <v>18</v>
      </c>
      <c r="C27" s="11">
        <v>86</v>
      </c>
      <c r="D27" s="12" t="s">
        <v>144</v>
      </c>
      <c r="E27" s="140" t="s">
        <v>172</v>
      </c>
      <c r="F27" s="13" t="s">
        <v>17</v>
      </c>
      <c r="G27" s="14">
        <v>59</v>
      </c>
      <c r="H27" s="14">
        <f>60+12</f>
        <v>72</v>
      </c>
      <c r="I27" s="14">
        <f>60+11</f>
        <v>71</v>
      </c>
      <c r="J27" s="14">
        <f t="shared" si="0"/>
        <v>202</v>
      </c>
      <c r="K27" s="130"/>
      <c r="L27" s="130"/>
      <c r="M27" s="14">
        <f t="shared" si="1"/>
        <v>202</v>
      </c>
      <c r="N27" s="14">
        <v>18</v>
      </c>
    </row>
    <row r="28" spans="2:14" ht="15">
      <c r="B28" s="11">
        <v>19</v>
      </c>
      <c r="C28" s="11">
        <v>85</v>
      </c>
      <c r="D28" s="12" t="s">
        <v>145</v>
      </c>
      <c r="E28" s="140" t="s">
        <v>171</v>
      </c>
      <c r="F28" s="13" t="s">
        <v>17</v>
      </c>
      <c r="G28" s="14">
        <f>57</f>
        <v>57</v>
      </c>
      <c r="H28" s="14">
        <f>56</f>
        <v>56</v>
      </c>
      <c r="I28" s="14">
        <f>60+17</f>
        <v>77</v>
      </c>
      <c r="J28" s="14">
        <f t="shared" si="0"/>
        <v>190</v>
      </c>
      <c r="K28" s="130"/>
      <c r="L28" s="130"/>
      <c r="M28" s="14">
        <f t="shared" si="1"/>
        <v>190</v>
      </c>
      <c r="N28" s="14">
        <v>19</v>
      </c>
    </row>
    <row r="29" spans="2:14" ht="15">
      <c r="B29" s="11">
        <v>20</v>
      </c>
      <c r="C29" s="11">
        <v>89</v>
      </c>
      <c r="D29" s="12" t="s">
        <v>122</v>
      </c>
      <c r="E29" s="140" t="s">
        <v>183</v>
      </c>
      <c r="F29" s="13" t="s">
        <v>17</v>
      </c>
      <c r="G29" s="14">
        <v>56</v>
      </c>
      <c r="H29" s="14">
        <f>60+10</f>
        <v>70</v>
      </c>
      <c r="I29" s="14">
        <f>60+2</f>
        <v>62</v>
      </c>
      <c r="J29" s="14">
        <f t="shared" si="0"/>
        <v>188</v>
      </c>
      <c r="K29" s="130"/>
      <c r="L29" s="130"/>
      <c r="M29" s="14">
        <f t="shared" si="1"/>
        <v>188</v>
      </c>
      <c r="N29" s="14">
        <v>20</v>
      </c>
    </row>
    <row r="30" spans="2:14" ht="15">
      <c r="B30" s="11">
        <v>21</v>
      </c>
      <c r="C30" s="11">
        <v>71</v>
      </c>
      <c r="D30" s="12" t="s">
        <v>151</v>
      </c>
      <c r="E30" s="140" t="s">
        <v>102</v>
      </c>
      <c r="F30" s="13" t="s">
        <v>100</v>
      </c>
      <c r="G30" s="14">
        <f>60+30</f>
        <v>90</v>
      </c>
      <c r="H30" s="14">
        <f>0</f>
        <v>0</v>
      </c>
      <c r="I30" s="14">
        <f>60+29</f>
        <v>89</v>
      </c>
      <c r="J30" s="14">
        <f t="shared" si="0"/>
        <v>179</v>
      </c>
      <c r="K30" s="130">
        <v>18</v>
      </c>
      <c r="L30" s="130"/>
      <c r="M30" s="14">
        <f t="shared" si="1"/>
        <v>179</v>
      </c>
      <c r="N30" s="14">
        <v>21</v>
      </c>
    </row>
    <row r="31" spans="2:14" ht="15">
      <c r="B31" s="11">
        <v>22</v>
      </c>
      <c r="C31" s="11">
        <v>94</v>
      </c>
      <c r="D31" s="12" t="s">
        <v>106</v>
      </c>
      <c r="E31" s="140" t="s">
        <v>24</v>
      </c>
      <c r="F31" s="66" t="s">
        <v>14</v>
      </c>
      <c r="G31" s="14">
        <f>60+23</f>
        <v>83</v>
      </c>
      <c r="H31" s="14">
        <f>60+24</f>
        <v>84</v>
      </c>
      <c r="I31" s="14">
        <v>0</v>
      </c>
      <c r="J31" s="14">
        <f t="shared" si="0"/>
        <v>167</v>
      </c>
      <c r="K31" s="130"/>
      <c r="L31" s="130"/>
      <c r="M31" s="14">
        <f t="shared" si="1"/>
        <v>167</v>
      </c>
      <c r="N31" s="14">
        <v>22</v>
      </c>
    </row>
    <row r="32" spans="2:14" ht="15">
      <c r="B32" s="11">
        <v>23</v>
      </c>
      <c r="C32" s="11">
        <v>78</v>
      </c>
      <c r="D32" s="12" t="s">
        <v>9</v>
      </c>
      <c r="E32" s="140" t="s">
        <v>11</v>
      </c>
      <c r="F32" s="13" t="s">
        <v>7</v>
      </c>
      <c r="G32" s="14">
        <f>60+22</f>
        <v>82</v>
      </c>
      <c r="H32" s="14">
        <f>60+18</f>
        <v>78</v>
      </c>
      <c r="I32" s="14">
        <v>0</v>
      </c>
      <c r="J32" s="14">
        <f t="shared" si="0"/>
        <v>160</v>
      </c>
      <c r="K32" s="130"/>
      <c r="L32" s="130"/>
      <c r="M32" s="14">
        <f t="shared" si="1"/>
        <v>160</v>
      </c>
      <c r="N32" s="14">
        <v>23</v>
      </c>
    </row>
    <row r="33" spans="2:14" ht="15">
      <c r="B33" s="11">
        <v>24</v>
      </c>
      <c r="C33" s="11">
        <v>68</v>
      </c>
      <c r="D33" s="87" t="s">
        <v>125</v>
      </c>
      <c r="E33" s="140" t="s">
        <v>170</v>
      </c>
      <c r="F33" s="89" t="s">
        <v>17</v>
      </c>
      <c r="G33" s="14">
        <v>0</v>
      </c>
      <c r="H33" s="14">
        <f>60+1</f>
        <v>61</v>
      </c>
      <c r="I33" s="14">
        <f>60+27</f>
        <v>87</v>
      </c>
      <c r="J33" s="14">
        <f t="shared" si="0"/>
        <v>148</v>
      </c>
      <c r="K33" s="130"/>
      <c r="L33" s="130"/>
      <c r="M33" s="14">
        <f t="shared" si="1"/>
        <v>148</v>
      </c>
      <c r="N33" s="14">
        <v>24</v>
      </c>
    </row>
    <row r="34" spans="2:14" ht="15">
      <c r="B34" s="11">
        <v>25</v>
      </c>
      <c r="C34" s="11">
        <v>87</v>
      </c>
      <c r="D34" s="87" t="s">
        <v>123</v>
      </c>
      <c r="E34" s="140" t="s">
        <v>187</v>
      </c>
      <c r="F34" s="89" t="s">
        <v>17</v>
      </c>
      <c r="G34" s="14">
        <v>58</v>
      </c>
      <c r="H34" s="14">
        <f>0</f>
        <v>0</v>
      </c>
      <c r="I34" s="14">
        <f>60+16</f>
        <v>76</v>
      </c>
      <c r="J34" s="14">
        <f t="shared" si="0"/>
        <v>134</v>
      </c>
      <c r="K34" s="130">
        <v>22</v>
      </c>
      <c r="L34" s="130"/>
      <c r="M34" s="14">
        <f t="shared" si="1"/>
        <v>134</v>
      </c>
      <c r="N34" s="14">
        <v>25</v>
      </c>
    </row>
    <row r="35" spans="2:14" ht="15">
      <c r="B35" s="11">
        <v>26</v>
      </c>
      <c r="C35" s="11">
        <v>73</v>
      </c>
      <c r="D35" s="82" t="s">
        <v>104</v>
      </c>
      <c r="E35" s="140" t="s">
        <v>105</v>
      </c>
      <c r="F35" s="85" t="s">
        <v>100</v>
      </c>
      <c r="G35" s="14">
        <f>60+16</f>
        <v>76</v>
      </c>
      <c r="H35" s="14">
        <v>0</v>
      </c>
      <c r="I35" s="14">
        <v>0</v>
      </c>
      <c r="J35" s="14">
        <f t="shared" si="0"/>
        <v>76</v>
      </c>
      <c r="K35" s="130"/>
      <c r="L35" s="130"/>
      <c r="M35" s="14">
        <f t="shared" si="1"/>
        <v>76</v>
      </c>
      <c r="N35" s="14">
        <v>26</v>
      </c>
    </row>
    <row r="36" spans="2:14" ht="15">
      <c r="B36" s="11">
        <v>27</v>
      </c>
      <c r="C36" s="11">
        <v>67</v>
      </c>
      <c r="D36" s="87" t="s">
        <v>126</v>
      </c>
      <c r="E36" s="140" t="s">
        <v>182</v>
      </c>
      <c r="F36" s="89" t="s">
        <v>17</v>
      </c>
      <c r="G36" s="14" t="s">
        <v>159</v>
      </c>
      <c r="H36" s="14" t="s">
        <v>159</v>
      </c>
      <c r="I36" s="14" t="s">
        <v>159</v>
      </c>
      <c r="J36" s="14" t="s">
        <v>159</v>
      </c>
      <c r="K36" s="130"/>
      <c r="L36" s="130"/>
      <c r="M36" s="14" t="s">
        <v>159</v>
      </c>
      <c r="N36" s="14" t="s">
        <v>159</v>
      </c>
    </row>
    <row r="38" spans="4:10" ht="15">
      <c r="D38" s="32" t="s">
        <v>44</v>
      </c>
      <c r="E38" s="159" t="s">
        <v>46</v>
      </c>
      <c r="F38" s="159"/>
      <c r="G38" s="159"/>
      <c r="H38" s="69" t="s">
        <v>128</v>
      </c>
      <c r="I38" s="69"/>
      <c r="J38" s="69"/>
    </row>
    <row r="40" spans="4:8" ht="15">
      <c r="D40" t="s">
        <v>43</v>
      </c>
      <c r="E40" s="156" t="s">
        <v>46</v>
      </c>
      <c r="F40" s="157"/>
      <c r="G40" s="157"/>
      <c r="H40" t="s">
        <v>47</v>
      </c>
    </row>
    <row r="42" spans="4:8" ht="15">
      <c r="D42" t="s">
        <v>45</v>
      </c>
      <c r="E42" s="156" t="s">
        <v>46</v>
      </c>
      <c r="F42" s="157"/>
      <c r="G42" s="157"/>
      <c r="H42" t="s">
        <v>90</v>
      </c>
    </row>
    <row r="45" spans="5:6" ht="15">
      <c r="E45" s="158" t="s">
        <v>48</v>
      </c>
      <c r="F45" s="158"/>
    </row>
    <row r="46" spans="4:8" ht="15">
      <c r="D46" t="s">
        <v>50</v>
      </c>
      <c r="E46" s="159" t="s">
        <v>46</v>
      </c>
      <c r="F46" s="159"/>
      <c r="G46" s="159"/>
      <c r="H46" s="159"/>
    </row>
    <row r="48" spans="4:8" ht="15">
      <c r="D48" t="s">
        <v>49</v>
      </c>
      <c r="E48" s="159" t="s">
        <v>46</v>
      </c>
      <c r="F48" s="159"/>
      <c r="G48" s="159"/>
      <c r="H48" s="159"/>
    </row>
    <row r="50" spans="4:8" ht="15">
      <c r="D50" t="s">
        <v>91</v>
      </c>
      <c r="E50" s="159" t="s">
        <v>46</v>
      </c>
      <c r="F50" s="159"/>
      <c r="G50" s="159"/>
      <c r="H50" s="159"/>
    </row>
  </sheetData>
  <sheetProtection/>
  <mergeCells count="14">
    <mergeCell ref="E46:H46"/>
    <mergeCell ref="E48:H48"/>
    <mergeCell ref="E50:H50"/>
    <mergeCell ref="I7:J7"/>
    <mergeCell ref="E38:G38"/>
    <mergeCell ref="E40:G40"/>
    <mergeCell ref="E42:G42"/>
    <mergeCell ref="E45:F45"/>
    <mergeCell ref="H3:N3"/>
    <mergeCell ref="E4:I4"/>
    <mergeCell ref="J4:N4"/>
    <mergeCell ref="E5:H5"/>
    <mergeCell ref="J5:N5"/>
    <mergeCell ref="J6:N6"/>
  </mergeCells>
  <printOptions/>
  <pageMargins left="0.17" right="0.16" top="0.3937007874015748" bottom="0.15748031496062992" header="0.15748031496062992" footer="0.1574803149606299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8"/>
  <sheetViews>
    <sheetView zoomScale="128" zoomScaleNormal="128" zoomScalePageLayoutView="0" workbookViewId="0" topLeftCell="A4">
      <selection activeCell="H17" sqref="H17"/>
    </sheetView>
  </sheetViews>
  <sheetFormatPr defaultColWidth="9.140625" defaultRowHeight="15"/>
  <cols>
    <col min="1" max="1" width="2.00390625" style="0" customWidth="1"/>
    <col min="2" max="2" width="5.57421875" style="0" customWidth="1"/>
    <col min="3" max="3" width="4.7109375" style="0" customWidth="1"/>
    <col min="4" max="4" width="27.421875" style="0" customWidth="1"/>
    <col min="6" max="6" width="8.57421875" style="0" customWidth="1"/>
    <col min="7" max="7" width="10.28125" style="0" customWidth="1"/>
    <col min="8" max="8" width="10.8515625" style="0" customWidth="1"/>
    <col min="10" max="10" width="8.8515625" style="0" customWidth="1"/>
    <col min="11" max="11" width="12.8515625" style="0" customWidth="1"/>
    <col min="12" max="12" width="12.140625" style="0" customWidth="1"/>
  </cols>
  <sheetData>
    <row r="3" spans="2:13" ht="30">
      <c r="B3" s="18"/>
      <c r="C3" s="18"/>
      <c r="D3" s="16"/>
      <c r="E3" s="19"/>
      <c r="F3" s="2" t="s">
        <v>93</v>
      </c>
      <c r="G3" s="2"/>
      <c r="H3" s="2"/>
      <c r="I3" s="2"/>
      <c r="J3" s="2"/>
      <c r="K3" s="2"/>
      <c r="L3" s="2"/>
      <c r="M3" s="2"/>
    </row>
    <row r="4" spans="2:14" ht="30">
      <c r="B4" s="18"/>
      <c r="C4" s="18"/>
      <c r="D4" s="16"/>
      <c r="E4" s="19"/>
      <c r="F4" s="2"/>
      <c r="G4" s="2"/>
      <c r="H4" s="149"/>
      <c r="I4" s="173" t="s">
        <v>211</v>
      </c>
      <c r="J4" s="173"/>
      <c r="K4" s="173"/>
      <c r="L4" s="173"/>
      <c r="M4" s="173"/>
      <c r="N4" s="148"/>
    </row>
    <row r="5" spans="2:13" ht="21">
      <c r="B5" s="18"/>
      <c r="C5" s="18"/>
      <c r="D5" s="16"/>
      <c r="E5" s="165" t="s">
        <v>30</v>
      </c>
      <c r="F5" s="166"/>
      <c r="G5" s="166"/>
      <c r="H5" s="166"/>
      <c r="I5" s="157"/>
      <c r="J5" s="162" t="s">
        <v>94</v>
      </c>
      <c r="K5" s="162"/>
      <c r="L5" s="162"/>
      <c r="M5" s="162"/>
    </row>
    <row r="6" spans="2:13" ht="15">
      <c r="B6" s="20"/>
      <c r="C6" s="20"/>
      <c r="D6" s="16"/>
      <c r="E6" s="170"/>
      <c r="F6" s="157"/>
      <c r="G6" s="157"/>
      <c r="H6" s="157"/>
      <c r="I6" s="32"/>
      <c r="J6" s="157" t="s">
        <v>175</v>
      </c>
      <c r="K6" s="157"/>
      <c r="L6" s="157"/>
      <c r="M6" s="157"/>
    </row>
    <row r="7" spans="2:13" ht="18.75">
      <c r="B7" s="20"/>
      <c r="C7" s="20"/>
      <c r="D7" s="16"/>
      <c r="E7" s="171" t="s">
        <v>31</v>
      </c>
      <c r="F7" s="172"/>
      <c r="G7" s="172"/>
      <c r="H7" s="172"/>
      <c r="I7" s="32"/>
      <c r="J7" s="32" t="s">
        <v>176</v>
      </c>
      <c r="K7" s="32"/>
      <c r="L7" s="32"/>
      <c r="M7" s="32"/>
    </row>
    <row r="8" spans="2:13" ht="26.25">
      <c r="B8" s="20"/>
      <c r="C8" s="20"/>
      <c r="D8" s="21"/>
      <c r="E8" s="182" t="s">
        <v>32</v>
      </c>
      <c r="F8" s="183"/>
      <c r="G8" s="32"/>
      <c r="H8" s="35" t="s">
        <v>51</v>
      </c>
      <c r="I8" s="170"/>
      <c r="J8" s="157"/>
      <c r="K8" s="157"/>
      <c r="L8" s="157"/>
      <c r="M8" s="21"/>
    </row>
    <row r="9" spans="2:14" ht="15">
      <c r="B9" s="25"/>
      <c r="C9" s="20"/>
      <c r="D9" s="22"/>
      <c r="E9" s="21"/>
      <c r="F9" s="21"/>
      <c r="G9" s="23"/>
      <c r="H9" s="1"/>
      <c r="I9" s="23"/>
      <c r="J9" s="1"/>
      <c r="K9" s="1"/>
      <c r="L9" s="1"/>
      <c r="M9" s="3"/>
      <c r="N9" s="3"/>
    </row>
    <row r="10" spans="2:15" ht="15" customHeight="1">
      <c r="B10" s="186" t="s">
        <v>129</v>
      </c>
      <c r="C10" s="187" t="s">
        <v>27</v>
      </c>
      <c r="D10" s="189" t="s">
        <v>115</v>
      </c>
      <c r="E10" s="191" t="s">
        <v>80</v>
      </c>
      <c r="F10" s="193" t="s">
        <v>0</v>
      </c>
      <c r="G10" s="195" t="s">
        <v>1</v>
      </c>
      <c r="H10" s="195" t="s">
        <v>2</v>
      </c>
      <c r="I10" s="193" t="s">
        <v>5</v>
      </c>
      <c r="J10" s="180" t="s">
        <v>36</v>
      </c>
      <c r="K10" s="176" t="s">
        <v>37</v>
      </c>
      <c r="L10" s="174" t="s">
        <v>3</v>
      </c>
      <c r="M10" s="178" t="s">
        <v>38</v>
      </c>
      <c r="N10" s="184"/>
      <c r="O10" s="4"/>
    </row>
    <row r="11" spans="2:15" ht="15">
      <c r="B11" s="179"/>
      <c r="C11" s="188"/>
      <c r="D11" s="190"/>
      <c r="E11" s="192"/>
      <c r="F11" s="194"/>
      <c r="G11" s="196"/>
      <c r="H11" s="196"/>
      <c r="I11" s="194"/>
      <c r="J11" s="181"/>
      <c r="K11" s="177"/>
      <c r="L11" s="175"/>
      <c r="M11" s="179"/>
      <c r="N11" s="184"/>
      <c r="O11" s="4"/>
    </row>
    <row r="12" spans="2:15" ht="15">
      <c r="B12" s="11">
        <v>1</v>
      </c>
      <c r="C12" s="84">
        <v>77</v>
      </c>
      <c r="D12" s="12" t="s">
        <v>15</v>
      </c>
      <c r="E12" s="106" t="s">
        <v>16</v>
      </c>
      <c r="F12" s="84" t="s">
        <v>14</v>
      </c>
      <c r="G12" s="14">
        <v>1000</v>
      </c>
      <c r="H12" s="14">
        <v>965</v>
      </c>
      <c r="I12" s="14">
        <v>1000</v>
      </c>
      <c r="J12" s="14">
        <f>G12+H12+I12</f>
        <v>2965</v>
      </c>
      <c r="K12" s="14">
        <v>1000</v>
      </c>
      <c r="L12" s="33">
        <f aca="true" t="shared" si="0" ref="L12:L17">J12+K12</f>
        <v>3965</v>
      </c>
      <c r="M12" s="14">
        <v>1</v>
      </c>
      <c r="N12" s="6"/>
      <c r="O12" s="4"/>
    </row>
    <row r="13" spans="2:15" ht="15">
      <c r="B13" s="11">
        <v>2</v>
      </c>
      <c r="C13" s="83" t="s">
        <v>160</v>
      </c>
      <c r="D13" s="12" t="s">
        <v>20</v>
      </c>
      <c r="E13" s="106" t="s">
        <v>21</v>
      </c>
      <c r="F13" s="84" t="s">
        <v>14</v>
      </c>
      <c r="G13" s="14">
        <v>966</v>
      </c>
      <c r="H13" s="14">
        <v>993</v>
      </c>
      <c r="I13" s="14">
        <v>787</v>
      </c>
      <c r="J13" s="14">
        <f>G13+H13+I13</f>
        <v>2746</v>
      </c>
      <c r="K13" s="14">
        <v>746</v>
      </c>
      <c r="L13" s="33">
        <f t="shared" si="0"/>
        <v>3492</v>
      </c>
      <c r="M13" s="14">
        <v>2</v>
      </c>
      <c r="N13" s="6"/>
      <c r="O13" s="4"/>
    </row>
    <row r="14" spans="2:15" ht="15">
      <c r="B14" s="11">
        <v>3</v>
      </c>
      <c r="C14" s="84">
        <v>66</v>
      </c>
      <c r="D14" s="12" t="s">
        <v>42</v>
      </c>
      <c r="E14" s="106" t="s">
        <v>200</v>
      </c>
      <c r="F14" s="84" t="s">
        <v>17</v>
      </c>
      <c r="G14" s="139">
        <v>769</v>
      </c>
      <c r="H14" s="36">
        <v>1000</v>
      </c>
      <c r="I14" s="36">
        <v>744</v>
      </c>
      <c r="J14" s="14">
        <f>G14+H14+I14</f>
        <v>2513</v>
      </c>
      <c r="K14" s="36">
        <v>878</v>
      </c>
      <c r="L14" s="33">
        <f t="shared" si="0"/>
        <v>3391</v>
      </c>
      <c r="M14" s="14">
        <v>3</v>
      </c>
      <c r="N14" s="6"/>
      <c r="O14" s="4"/>
    </row>
    <row r="15" spans="2:15" ht="15">
      <c r="B15" s="11">
        <v>4</v>
      </c>
      <c r="C15" s="86">
        <v>95</v>
      </c>
      <c r="D15" s="12" t="s">
        <v>117</v>
      </c>
      <c r="E15" s="106" t="s">
        <v>199</v>
      </c>
      <c r="F15" s="84" t="s">
        <v>17</v>
      </c>
      <c r="G15" s="14">
        <v>920</v>
      </c>
      <c r="H15" s="14">
        <v>122</v>
      </c>
      <c r="I15" s="38">
        <v>885</v>
      </c>
      <c r="J15" s="14">
        <f>G15+H15+I15</f>
        <v>1927</v>
      </c>
      <c r="K15" s="14">
        <v>655</v>
      </c>
      <c r="L15" s="33">
        <f t="shared" si="0"/>
        <v>2582</v>
      </c>
      <c r="M15" s="14">
        <v>4</v>
      </c>
      <c r="N15" s="6"/>
      <c r="O15" s="4"/>
    </row>
    <row r="16" spans="2:15" ht="15">
      <c r="B16" s="11">
        <v>5</v>
      </c>
      <c r="C16" s="84">
        <v>81</v>
      </c>
      <c r="D16" s="12" t="s">
        <v>127</v>
      </c>
      <c r="E16" s="106" t="s">
        <v>197</v>
      </c>
      <c r="F16" s="84" t="s">
        <v>17</v>
      </c>
      <c r="G16" s="14" t="s">
        <v>180</v>
      </c>
      <c r="H16" s="14">
        <v>952</v>
      </c>
      <c r="I16" s="14">
        <v>923</v>
      </c>
      <c r="J16" s="14">
        <f>I16+H16</f>
        <v>1875</v>
      </c>
      <c r="K16" s="14">
        <v>527</v>
      </c>
      <c r="L16" s="33">
        <f t="shared" si="0"/>
        <v>2402</v>
      </c>
      <c r="M16" s="14">
        <v>5</v>
      </c>
      <c r="N16" s="6"/>
      <c r="O16" s="4"/>
    </row>
    <row r="17" spans="2:15" ht="15">
      <c r="B17" s="11">
        <v>6</v>
      </c>
      <c r="C17" s="84">
        <v>100</v>
      </c>
      <c r="D17" s="12" t="s">
        <v>18</v>
      </c>
      <c r="E17" s="106" t="s">
        <v>196</v>
      </c>
      <c r="F17" s="84" t="s">
        <v>17</v>
      </c>
      <c r="G17" s="14">
        <v>882</v>
      </c>
      <c r="H17" s="14" t="s">
        <v>179</v>
      </c>
      <c r="I17" s="14">
        <v>937</v>
      </c>
      <c r="J17" s="14">
        <f>I17+G17</f>
        <v>1819</v>
      </c>
      <c r="K17" s="14"/>
      <c r="L17" s="33">
        <f t="shared" si="0"/>
        <v>1819</v>
      </c>
      <c r="M17" s="14">
        <v>6</v>
      </c>
      <c r="N17" s="6"/>
      <c r="O17" s="4"/>
    </row>
    <row r="18" spans="2:15" ht="15">
      <c r="B18" s="11">
        <v>7</v>
      </c>
      <c r="C18" s="11">
        <v>79</v>
      </c>
      <c r="D18" s="12" t="s">
        <v>6</v>
      </c>
      <c r="E18" s="106" t="s">
        <v>8</v>
      </c>
      <c r="F18" s="13" t="s">
        <v>7</v>
      </c>
      <c r="G18" s="14">
        <v>481</v>
      </c>
      <c r="H18" s="14" t="s">
        <v>179</v>
      </c>
      <c r="I18" s="14">
        <v>881</v>
      </c>
      <c r="J18" s="14">
        <f>G18+I18</f>
        <v>1362</v>
      </c>
      <c r="K18" s="14"/>
      <c r="L18" s="33">
        <f>J18</f>
        <v>1362</v>
      </c>
      <c r="M18" s="14">
        <v>7</v>
      </c>
      <c r="N18" s="6"/>
      <c r="O18" s="4"/>
    </row>
    <row r="19" spans="2:15" ht="15">
      <c r="B19" s="11">
        <v>8</v>
      </c>
      <c r="C19" s="83" t="s">
        <v>162</v>
      </c>
      <c r="D19" s="12" t="s">
        <v>22</v>
      </c>
      <c r="E19" s="106" t="s">
        <v>178</v>
      </c>
      <c r="F19" s="84" t="s">
        <v>17</v>
      </c>
      <c r="G19" s="14" t="s">
        <v>179</v>
      </c>
      <c r="H19" s="14" t="s">
        <v>180</v>
      </c>
      <c r="I19" s="14">
        <v>228</v>
      </c>
      <c r="J19" s="13">
        <f>I19</f>
        <v>228</v>
      </c>
      <c r="K19" s="13"/>
      <c r="L19" s="33">
        <f>J19+K19</f>
        <v>228</v>
      </c>
      <c r="M19" s="14">
        <v>8</v>
      </c>
      <c r="N19" s="6"/>
      <c r="O19" s="4"/>
    </row>
    <row r="20" spans="2:15" ht="15">
      <c r="B20" s="11">
        <v>9</v>
      </c>
      <c r="C20" s="88" t="s">
        <v>161</v>
      </c>
      <c r="D20" s="12" t="s">
        <v>121</v>
      </c>
      <c r="E20" s="106" t="s">
        <v>198</v>
      </c>
      <c r="F20" s="89" t="s">
        <v>17</v>
      </c>
      <c r="G20" s="14" t="s">
        <v>179</v>
      </c>
      <c r="H20" s="14">
        <v>72</v>
      </c>
      <c r="I20" s="14">
        <v>87</v>
      </c>
      <c r="J20" s="14">
        <f>H20+I20</f>
        <v>159</v>
      </c>
      <c r="K20" s="14"/>
      <c r="L20" s="33">
        <f>J20+K20</f>
        <v>159</v>
      </c>
      <c r="M20" s="14">
        <v>9</v>
      </c>
      <c r="N20" s="6"/>
      <c r="O20" s="4"/>
    </row>
    <row r="21" spans="2:14" s="4" customFormat="1" ht="15" customHeight="1" hidden="1">
      <c r="B21" s="11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4"/>
      <c r="N21" s="6"/>
    </row>
    <row r="22" spans="2:14" s="4" customFormat="1" ht="15">
      <c r="B22" s="25"/>
      <c r="C22" s="25"/>
      <c r="D22" s="7"/>
      <c r="E22" s="6"/>
      <c r="F22" s="6"/>
      <c r="G22" s="27"/>
      <c r="H22" s="27"/>
      <c r="I22" s="27"/>
      <c r="J22" s="27"/>
      <c r="K22" s="27"/>
      <c r="L22" s="27"/>
      <c r="M22" s="27"/>
      <c r="N22" s="6"/>
    </row>
    <row r="23" spans="11:12" ht="15">
      <c r="K23" s="185" t="s">
        <v>48</v>
      </c>
      <c r="L23" s="185"/>
    </row>
    <row r="24" spans="4:14" ht="15">
      <c r="D24" s="32" t="s">
        <v>44</v>
      </c>
      <c r="E24" s="39" t="s">
        <v>46</v>
      </c>
      <c r="F24" s="39"/>
      <c r="G24" s="69" t="s">
        <v>128</v>
      </c>
      <c r="H24" s="69"/>
      <c r="I24" s="69"/>
      <c r="J24" t="s">
        <v>50</v>
      </c>
      <c r="L24" s="39" t="s">
        <v>46</v>
      </c>
      <c r="M24" s="39"/>
      <c r="N24" s="39"/>
    </row>
    <row r="25" spans="12:14" ht="15">
      <c r="L25" s="32"/>
      <c r="M25" s="32"/>
      <c r="N25" s="32"/>
    </row>
    <row r="26" spans="4:14" ht="15">
      <c r="D26" t="s">
        <v>43</v>
      </c>
      <c r="E26" s="40" t="s">
        <v>46</v>
      </c>
      <c r="F26" s="32"/>
      <c r="G26" t="s">
        <v>47</v>
      </c>
      <c r="J26" t="s">
        <v>177</v>
      </c>
      <c r="L26" s="39" t="s">
        <v>46</v>
      </c>
      <c r="M26" s="39"/>
      <c r="N26" s="39"/>
    </row>
    <row r="27" spans="12:14" ht="15">
      <c r="L27" s="32"/>
      <c r="M27" s="32"/>
      <c r="N27" s="32"/>
    </row>
    <row r="28" spans="4:14" ht="15">
      <c r="D28" t="s">
        <v>45</v>
      </c>
      <c r="E28" s="40" t="s">
        <v>46</v>
      </c>
      <c r="F28" s="32"/>
      <c r="G28" t="s">
        <v>90</v>
      </c>
      <c r="J28" t="s">
        <v>91</v>
      </c>
      <c r="L28" s="39" t="s">
        <v>46</v>
      </c>
      <c r="M28" s="39"/>
      <c r="N28" s="39"/>
    </row>
  </sheetData>
  <sheetProtection/>
  <mergeCells count="22">
    <mergeCell ref="N10:N11"/>
    <mergeCell ref="K23:L23"/>
    <mergeCell ref="B10:B11"/>
    <mergeCell ref="C10:C11"/>
    <mergeCell ref="D10:D11"/>
    <mergeCell ref="E10:E11"/>
    <mergeCell ref="F10:F11"/>
    <mergeCell ref="G10:G11"/>
    <mergeCell ref="H10:H11"/>
    <mergeCell ref="I10:I11"/>
    <mergeCell ref="L10:L11"/>
    <mergeCell ref="K10:K11"/>
    <mergeCell ref="I8:L8"/>
    <mergeCell ref="M10:M11"/>
    <mergeCell ref="J10:J11"/>
    <mergeCell ref="E8:F8"/>
    <mergeCell ref="E5:I5"/>
    <mergeCell ref="J5:M5"/>
    <mergeCell ref="E6:H6"/>
    <mergeCell ref="J6:M6"/>
    <mergeCell ref="E7:H7"/>
    <mergeCell ref="I4:M4"/>
  </mergeCells>
  <printOptions/>
  <pageMargins left="0.1968503937007874" right="0.1968503937007874" top="0.15748031496062992" bottom="0.2362204724409449" header="0.196850393700787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39"/>
  <sheetViews>
    <sheetView zoomScale="128" zoomScaleNormal="128" zoomScalePageLayoutView="0" workbookViewId="0" topLeftCell="A1">
      <selection activeCell="G36" sqref="G36"/>
    </sheetView>
  </sheetViews>
  <sheetFormatPr defaultColWidth="9.140625" defaultRowHeight="15"/>
  <cols>
    <col min="1" max="1" width="3.28125" style="0" customWidth="1"/>
    <col min="2" max="2" width="5.57421875" style="0" customWidth="1"/>
    <col min="3" max="3" width="6.28125" style="0" customWidth="1"/>
    <col min="4" max="4" width="25.421875" style="0" customWidth="1"/>
    <col min="5" max="5" width="12.00390625" style="0" customWidth="1"/>
    <col min="6" max="6" width="10.28125" style="0" customWidth="1"/>
    <col min="7" max="7" width="17.57421875" style="0" customWidth="1"/>
    <col min="8" max="8" width="12.140625" style="0" customWidth="1"/>
    <col min="9" max="9" width="11.7109375" style="0" customWidth="1"/>
    <col min="10" max="10" width="9.8515625" style="0" customWidth="1"/>
    <col min="11" max="11" width="11.421875" style="0" customWidth="1"/>
    <col min="12" max="12" width="14.28125" style="0" customWidth="1"/>
  </cols>
  <sheetData>
    <row r="3" spans="2:12" ht="26.25" customHeight="1">
      <c r="B3" s="18"/>
      <c r="C3" s="18"/>
      <c r="D3" s="16"/>
      <c r="E3" s="19"/>
      <c r="F3" s="2" t="s">
        <v>93</v>
      </c>
      <c r="G3" s="2"/>
      <c r="H3" s="2"/>
      <c r="I3" s="2"/>
      <c r="J3" s="2"/>
      <c r="K3" s="2"/>
      <c r="L3" s="2"/>
    </row>
    <row r="4" spans="2:14" ht="23.25" customHeight="1">
      <c r="B4" s="18"/>
      <c r="C4" s="18"/>
      <c r="D4" s="16"/>
      <c r="E4" s="19"/>
      <c r="F4" s="2"/>
      <c r="G4" s="2"/>
      <c r="H4" s="144"/>
      <c r="I4" s="161" t="s">
        <v>211</v>
      </c>
      <c r="J4" s="161"/>
      <c r="K4" s="161"/>
      <c r="L4" s="161"/>
      <c r="M4" s="144"/>
      <c r="N4" s="144"/>
    </row>
    <row r="5" spans="2:12" ht="21">
      <c r="B5" s="18"/>
      <c r="C5" s="18"/>
      <c r="D5" s="16"/>
      <c r="E5" s="165" t="s">
        <v>30</v>
      </c>
      <c r="F5" s="166"/>
      <c r="G5" s="166"/>
      <c r="H5" s="166"/>
      <c r="I5" s="157"/>
      <c r="J5" s="162" t="s">
        <v>114</v>
      </c>
      <c r="K5" s="162"/>
      <c r="L5" s="162"/>
    </row>
    <row r="6" spans="2:12" ht="15">
      <c r="B6" s="20"/>
      <c r="C6" s="20"/>
      <c r="D6" s="16"/>
      <c r="E6" s="170"/>
      <c r="F6" s="157"/>
      <c r="G6" s="157"/>
      <c r="H6" s="157"/>
      <c r="I6" s="32"/>
      <c r="J6" s="157" t="s">
        <v>204</v>
      </c>
      <c r="K6" s="157"/>
      <c r="L6" s="157"/>
    </row>
    <row r="7" spans="2:12" ht="18.75">
      <c r="B7" s="20"/>
      <c r="C7" s="20"/>
      <c r="D7" s="16"/>
      <c r="E7" s="171" t="s">
        <v>31</v>
      </c>
      <c r="F7" s="172"/>
      <c r="G7" s="172"/>
      <c r="H7" s="172"/>
      <c r="I7" s="32"/>
      <c r="J7" s="32" t="s">
        <v>205</v>
      </c>
      <c r="K7" s="32"/>
      <c r="L7" s="32"/>
    </row>
    <row r="8" spans="2:12" ht="26.25">
      <c r="B8" s="20"/>
      <c r="C8" s="20"/>
      <c r="D8" s="21"/>
      <c r="E8" s="182" t="s">
        <v>32</v>
      </c>
      <c r="F8" s="183"/>
      <c r="G8" s="32"/>
      <c r="H8" s="35" t="s">
        <v>41</v>
      </c>
      <c r="I8" s="170"/>
      <c r="J8" s="157"/>
      <c r="K8" s="157"/>
      <c r="L8" s="157"/>
    </row>
    <row r="9" spans="2:12" ht="15">
      <c r="B9" s="25"/>
      <c r="C9" s="25"/>
      <c r="D9" s="7"/>
      <c r="E9" s="6"/>
      <c r="F9" s="5"/>
      <c r="G9" s="5"/>
      <c r="H9" s="5"/>
      <c r="I9" s="6"/>
      <c r="J9" s="8"/>
      <c r="K9" s="9"/>
      <c r="L9" s="29"/>
    </row>
    <row r="10" spans="2:12" ht="30">
      <c r="B10" s="96" t="s">
        <v>129</v>
      </c>
      <c r="C10" s="96" t="s">
        <v>10</v>
      </c>
      <c r="D10" s="81" t="s">
        <v>115</v>
      </c>
      <c r="E10" s="81" t="s">
        <v>80</v>
      </c>
      <c r="F10" s="10" t="s">
        <v>0</v>
      </c>
      <c r="G10" s="81" t="s">
        <v>34</v>
      </c>
      <c r="H10" s="10" t="s">
        <v>29</v>
      </c>
      <c r="I10" s="97" t="s">
        <v>1</v>
      </c>
      <c r="J10" s="97" t="s">
        <v>2</v>
      </c>
      <c r="K10" s="98" t="s">
        <v>3</v>
      </c>
      <c r="L10" s="98" t="s">
        <v>38</v>
      </c>
    </row>
    <row r="11" spans="2:12" ht="15.75">
      <c r="B11" s="11">
        <v>1</v>
      </c>
      <c r="C11" s="11">
        <v>80</v>
      </c>
      <c r="D11" s="109" t="s">
        <v>147</v>
      </c>
      <c r="E11" s="131" t="s">
        <v>185</v>
      </c>
      <c r="F11" s="110" t="s">
        <v>17</v>
      </c>
      <c r="G11" s="13" t="s">
        <v>35</v>
      </c>
      <c r="H11" s="13">
        <v>627</v>
      </c>
      <c r="I11" s="14">
        <v>154</v>
      </c>
      <c r="J11" s="37">
        <v>0</v>
      </c>
      <c r="K11" s="34">
        <f>H11+I11</f>
        <v>781</v>
      </c>
      <c r="L11" s="34">
        <v>1</v>
      </c>
    </row>
    <row r="12" spans="2:12" ht="15.75">
      <c r="B12" s="11">
        <v>2</v>
      </c>
      <c r="C12" s="41">
        <v>84</v>
      </c>
      <c r="D12" s="111" t="s">
        <v>28</v>
      </c>
      <c r="E12" s="131" t="s">
        <v>186</v>
      </c>
      <c r="F12" s="110" t="s">
        <v>17</v>
      </c>
      <c r="G12" s="13" t="s">
        <v>35</v>
      </c>
      <c r="H12" s="13">
        <v>618</v>
      </c>
      <c r="I12" s="14">
        <v>135</v>
      </c>
      <c r="J12" s="33">
        <v>0</v>
      </c>
      <c r="K12" s="34">
        <f>H12+I12</f>
        <v>753</v>
      </c>
      <c r="L12" s="34">
        <v>2</v>
      </c>
    </row>
    <row r="13" spans="2:12" ht="15.75">
      <c r="B13" s="11">
        <v>3</v>
      </c>
      <c r="C13" s="11">
        <v>82</v>
      </c>
      <c r="D13" s="65" t="s">
        <v>111</v>
      </c>
      <c r="E13" s="107" t="s">
        <v>173</v>
      </c>
      <c r="F13" s="67" t="s">
        <v>17</v>
      </c>
      <c r="G13" s="13" t="s">
        <v>188</v>
      </c>
      <c r="H13" s="13">
        <v>710</v>
      </c>
      <c r="I13" s="14" t="s">
        <v>202</v>
      </c>
      <c r="J13" s="37">
        <v>0</v>
      </c>
      <c r="K13" s="34">
        <f>H13+J13</f>
        <v>710</v>
      </c>
      <c r="L13" s="34">
        <v>3</v>
      </c>
    </row>
    <row r="14" spans="2:12" ht="15.75">
      <c r="B14" s="11">
        <v>4</v>
      </c>
      <c r="C14" s="41">
        <v>71</v>
      </c>
      <c r="D14" s="82" t="s">
        <v>101</v>
      </c>
      <c r="E14" s="132" t="s">
        <v>102</v>
      </c>
      <c r="F14" s="85" t="s">
        <v>103</v>
      </c>
      <c r="G14" s="13" t="s">
        <v>189</v>
      </c>
      <c r="H14" s="13">
        <v>464</v>
      </c>
      <c r="I14" s="14">
        <v>75</v>
      </c>
      <c r="J14" s="33">
        <v>0</v>
      </c>
      <c r="K14" s="34">
        <f aca="true" t="shared" si="0" ref="K14:K20">H14+I14</f>
        <v>539</v>
      </c>
      <c r="L14" s="34">
        <v>4</v>
      </c>
    </row>
    <row r="15" spans="2:12" ht="15.75">
      <c r="B15" s="11">
        <v>5</v>
      </c>
      <c r="C15" s="41">
        <v>73</v>
      </c>
      <c r="D15" s="82" t="s">
        <v>104</v>
      </c>
      <c r="E15" s="132" t="s">
        <v>105</v>
      </c>
      <c r="F15" s="85" t="s">
        <v>100</v>
      </c>
      <c r="G15" s="13" t="s">
        <v>189</v>
      </c>
      <c r="H15" s="13">
        <v>462</v>
      </c>
      <c r="I15" s="14">
        <v>71</v>
      </c>
      <c r="J15" s="33">
        <v>0</v>
      </c>
      <c r="K15" s="34">
        <f t="shared" si="0"/>
        <v>533</v>
      </c>
      <c r="L15" s="34">
        <v>5</v>
      </c>
    </row>
    <row r="16" spans="2:12" ht="15.75">
      <c r="B16" s="11">
        <v>6</v>
      </c>
      <c r="C16" s="11">
        <v>98</v>
      </c>
      <c r="D16" s="12" t="s">
        <v>19</v>
      </c>
      <c r="E16" s="134" t="s">
        <v>181</v>
      </c>
      <c r="F16" s="13" t="s">
        <v>17</v>
      </c>
      <c r="G16" s="13" t="s">
        <v>190</v>
      </c>
      <c r="H16" s="13">
        <v>399</v>
      </c>
      <c r="I16" s="14">
        <v>116</v>
      </c>
      <c r="J16" s="37">
        <v>0</v>
      </c>
      <c r="K16" s="34">
        <f t="shared" si="0"/>
        <v>515</v>
      </c>
      <c r="L16" s="34">
        <v>6</v>
      </c>
    </row>
    <row r="17" spans="2:12" ht="15.75">
      <c r="B17" s="11">
        <v>7</v>
      </c>
      <c r="C17" s="11">
        <v>96</v>
      </c>
      <c r="D17" s="65" t="s">
        <v>146</v>
      </c>
      <c r="E17" s="107" t="s">
        <v>184</v>
      </c>
      <c r="F17" s="13" t="s">
        <v>17</v>
      </c>
      <c r="G17" s="13" t="s">
        <v>190</v>
      </c>
      <c r="H17" s="13">
        <v>415</v>
      </c>
      <c r="I17" s="14">
        <v>93</v>
      </c>
      <c r="J17" s="37">
        <v>0</v>
      </c>
      <c r="K17" s="34">
        <f t="shared" si="0"/>
        <v>508</v>
      </c>
      <c r="L17" s="34">
        <v>7</v>
      </c>
    </row>
    <row r="18" spans="2:12" ht="15.75">
      <c r="B18" s="11">
        <v>8</v>
      </c>
      <c r="C18" s="11">
        <v>97</v>
      </c>
      <c r="D18" s="12" t="s">
        <v>22</v>
      </c>
      <c r="E18" s="108" t="s">
        <v>178</v>
      </c>
      <c r="F18" s="13" t="s">
        <v>17</v>
      </c>
      <c r="G18" s="13" t="s">
        <v>190</v>
      </c>
      <c r="H18" s="13">
        <v>398</v>
      </c>
      <c r="I18" s="14">
        <v>97</v>
      </c>
      <c r="J18" s="37">
        <v>0</v>
      </c>
      <c r="K18" s="34">
        <f t="shared" si="0"/>
        <v>495</v>
      </c>
      <c r="L18" s="34">
        <v>8</v>
      </c>
    </row>
    <row r="19" spans="2:12" ht="15.75">
      <c r="B19" s="11">
        <v>9</v>
      </c>
      <c r="C19" s="11">
        <v>67</v>
      </c>
      <c r="D19" s="87" t="s">
        <v>126</v>
      </c>
      <c r="E19" s="107" t="s">
        <v>182</v>
      </c>
      <c r="F19" s="89" t="s">
        <v>17</v>
      </c>
      <c r="G19" s="13" t="s">
        <v>195</v>
      </c>
      <c r="H19" s="13">
        <v>419</v>
      </c>
      <c r="I19" s="14">
        <v>75</v>
      </c>
      <c r="J19" s="37">
        <v>0</v>
      </c>
      <c r="K19" s="34">
        <f t="shared" si="0"/>
        <v>494</v>
      </c>
      <c r="L19" s="34">
        <v>9</v>
      </c>
    </row>
    <row r="20" spans="2:12" ht="15.75">
      <c r="B20" s="11">
        <v>10</v>
      </c>
      <c r="C20" s="41">
        <v>74</v>
      </c>
      <c r="D20" s="82" t="s">
        <v>112</v>
      </c>
      <c r="E20" s="133">
        <v>128</v>
      </c>
      <c r="F20" s="85" t="s">
        <v>100</v>
      </c>
      <c r="G20" s="13" t="s">
        <v>189</v>
      </c>
      <c r="H20" s="13">
        <v>421</v>
      </c>
      <c r="I20" s="14">
        <v>25</v>
      </c>
      <c r="J20" s="33">
        <v>0</v>
      </c>
      <c r="K20" s="34">
        <f t="shared" si="0"/>
        <v>446</v>
      </c>
      <c r="L20" s="34">
        <v>10</v>
      </c>
    </row>
    <row r="21" spans="2:12" ht="15.75">
      <c r="B21" s="11">
        <v>11</v>
      </c>
      <c r="C21" s="11">
        <v>87</v>
      </c>
      <c r="D21" s="87" t="s">
        <v>123</v>
      </c>
      <c r="E21" s="135" t="s">
        <v>187</v>
      </c>
      <c r="F21" s="89" t="s">
        <v>17</v>
      </c>
      <c r="G21" s="13" t="s">
        <v>192</v>
      </c>
      <c r="H21" s="13">
        <v>394</v>
      </c>
      <c r="I21" s="14">
        <v>0</v>
      </c>
      <c r="J21" s="37">
        <v>37</v>
      </c>
      <c r="K21" s="34">
        <f>H21+J21</f>
        <v>431</v>
      </c>
      <c r="L21" s="34">
        <v>11</v>
      </c>
    </row>
    <row r="22" spans="2:12" ht="15.75">
      <c r="B22" s="11">
        <v>12</v>
      </c>
      <c r="C22" s="11">
        <v>89</v>
      </c>
      <c r="D22" s="12" t="s">
        <v>122</v>
      </c>
      <c r="E22" s="107" t="s">
        <v>183</v>
      </c>
      <c r="F22" s="13" t="s">
        <v>17</v>
      </c>
      <c r="G22" s="13" t="s">
        <v>191</v>
      </c>
      <c r="H22" s="13">
        <v>316</v>
      </c>
      <c r="I22" s="14">
        <v>57</v>
      </c>
      <c r="J22" s="37">
        <v>0</v>
      </c>
      <c r="K22" s="34">
        <f>H22+I22</f>
        <v>373</v>
      </c>
      <c r="L22" s="34">
        <v>12</v>
      </c>
    </row>
    <row r="23" spans="2:12" ht="15.75">
      <c r="B23" s="11">
        <v>13</v>
      </c>
      <c r="C23" s="11">
        <v>69</v>
      </c>
      <c r="D23" s="91" t="s">
        <v>124</v>
      </c>
      <c r="E23" s="135" t="s">
        <v>167</v>
      </c>
      <c r="F23" s="89" t="s">
        <v>17</v>
      </c>
      <c r="G23" s="13" t="s">
        <v>193</v>
      </c>
      <c r="H23" s="13">
        <v>617</v>
      </c>
      <c r="I23" s="14">
        <v>0</v>
      </c>
      <c r="J23" s="37">
        <v>0</v>
      </c>
      <c r="K23" s="34">
        <v>0</v>
      </c>
      <c r="L23" s="34" t="s">
        <v>203</v>
      </c>
    </row>
    <row r="24" spans="2:12" ht="15.75">
      <c r="B24" s="11">
        <v>14</v>
      </c>
      <c r="C24" s="11">
        <v>70</v>
      </c>
      <c r="D24" s="12" t="s">
        <v>154</v>
      </c>
      <c r="E24" s="107" t="s">
        <v>166</v>
      </c>
      <c r="F24" s="89" t="s">
        <v>17</v>
      </c>
      <c r="G24" s="13" t="s">
        <v>193</v>
      </c>
      <c r="H24" s="13">
        <v>629</v>
      </c>
      <c r="I24" s="14">
        <v>0</v>
      </c>
      <c r="J24" s="37">
        <v>0</v>
      </c>
      <c r="K24" s="34">
        <v>0</v>
      </c>
      <c r="L24" s="34" t="s">
        <v>203</v>
      </c>
    </row>
    <row r="25" spans="2:12" ht="15.75">
      <c r="B25" s="11">
        <v>15</v>
      </c>
      <c r="C25" s="11">
        <v>68</v>
      </c>
      <c r="D25" s="143" t="s">
        <v>125</v>
      </c>
      <c r="E25" s="107" t="s">
        <v>170</v>
      </c>
      <c r="F25" s="89" t="s">
        <v>17</v>
      </c>
      <c r="G25" s="13" t="s">
        <v>194</v>
      </c>
      <c r="H25" s="13">
        <v>431</v>
      </c>
      <c r="I25" s="14">
        <v>0</v>
      </c>
      <c r="J25" s="37">
        <v>0</v>
      </c>
      <c r="K25" s="34">
        <v>0</v>
      </c>
      <c r="L25" s="34" t="s">
        <v>203</v>
      </c>
    </row>
    <row r="27" spans="10:11" ht="15">
      <c r="J27" s="185" t="s">
        <v>48</v>
      </c>
      <c r="K27" s="185"/>
    </row>
    <row r="28" spans="4:12" ht="15">
      <c r="D28" s="32" t="s">
        <v>44</v>
      </c>
      <c r="E28" s="159" t="s">
        <v>46</v>
      </c>
      <c r="F28" s="159"/>
      <c r="G28" s="69" t="s">
        <v>128</v>
      </c>
      <c r="H28" s="69"/>
      <c r="I28" t="s">
        <v>50</v>
      </c>
      <c r="L28" s="39" t="s">
        <v>46</v>
      </c>
    </row>
    <row r="30" spans="4:12" ht="15">
      <c r="D30" t="s">
        <v>43</v>
      </c>
      <c r="E30" s="40" t="s">
        <v>46</v>
      </c>
      <c r="F30" s="32"/>
      <c r="G30" t="s">
        <v>47</v>
      </c>
      <c r="I30" t="s">
        <v>49</v>
      </c>
      <c r="L30" s="39" t="s">
        <v>46</v>
      </c>
    </row>
    <row r="32" spans="4:12" ht="15">
      <c r="D32" t="s">
        <v>45</v>
      </c>
      <c r="E32" s="40" t="s">
        <v>46</v>
      </c>
      <c r="F32" s="32"/>
      <c r="G32" t="s">
        <v>90</v>
      </c>
      <c r="I32" t="s">
        <v>91</v>
      </c>
      <c r="L32" s="39" t="s">
        <v>46</v>
      </c>
    </row>
    <row r="34" ht="15">
      <c r="D34" t="s">
        <v>140</v>
      </c>
    </row>
    <row r="35" spans="4:8" ht="15">
      <c r="D35" t="s">
        <v>141</v>
      </c>
      <c r="G35" s="39"/>
      <c r="H35" s="39"/>
    </row>
    <row r="37" spans="4:8" ht="15">
      <c r="D37" t="s">
        <v>142</v>
      </c>
      <c r="G37" s="39"/>
      <c r="H37" s="39"/>
    </row>
    <row r="39" spans="4:8" ht="15">
      <c r="D39" t="s">
        <v>74</v>
      </c>
      <c r="G39" s="39"/>
      <c r="H39" s="39"/>
    </row>
  </sheetData>
  <sheetProtection/>
  <autoFilter ref="B10:L25">
    <sortState ref="B11:L39">
      <sortCondition descending="1" sortBy="value" ref="K11:K39"/>
    </sortState>
  </autoFilter>
  <mergeCells count="10">
    <mergeCell ref="I4:L4"/>
    <mergeCell ref="E28:F28"/>
    <mergeCell ref="J27:K27"/>
    <mergeCell ref="E5:I5"/>
    <mergeCell ref="J5:L5"/>
    <mergeCell ref="E6:H6"/>
    <mergeCell ref="J6:L6"/>
    <mergeCell ref="E7:H7"/>
    <mergeCell ref="E8:F8"/>
    <mergeCell ref="I8:L8"/>
  </mergeCells>
  <printOptions/>
  <pageMargins left="0.1968503937007874" right="0.1968503937007874" top="0.18" bottom="0.17" header="0.17" footer="0.196850393700787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A25">
      <selection activeCell="R37" sqref="R37"/>
    </sheetView>
  </sheetViews>
  <sheetFormatPr defaultColWidth="9.140625" defaultRowHeight="15"/>
  <cols>
    <col min="1" max="1" width="3.421875" style="0" customWidth="1"/>
    <col min="2" max="2" width="3.57421875" style="0" customWidth="1"/>
    <col min="3" max="3" width="5.140625" style="0" customWidth="1"/>
    <col min="4" max="4" width="20.421875" style="0" customWidth="1"/>
    <col min="5" max="5" width="7.7109375" style="0" customWidth="1"/>
    <col min="6" max="6" width="8.28125" style="0" customWidth="1"/>
    <col min="7" max="7" width="7.421875" style="0" customWidth="1"/>
    <col min="8" max="8" width="7.7109375" style="0" customWidth="1"/>
    <col min="9" max="9" width="6.8515625" style="0" customWidth="1"/>
    <col min="10" max="10" width="6.421875" style="0" customWidth="1"/>
    <col min="11" max="11" width="9.140625" style="0" hidden="1" customWidth="1"/>
    <col min="12" max="12" width="7.57421875" style="0" customWidth="1"/>
    <col min="13" max="13" width="7.7109375" style="0" customWidth="1"/>
    <col min="14" max="14" width="8.140625" style="0" customWidth="1"/>
  </cols>
  <sheetData>
    <row r="1" spans="2:14" ht="15">
      <c r="B1" s="15"/>
      <c r="C1" s="15"/>
      <c r="D1" s="16"/>
      <c r="E1" s="15"/>
      <c r="F1" s="15"/>
      <c r="G1" s="17"/>
      <c r="H1" s="17"/>
      <c r="I1" s="1"/>
      <c r="J1" s="1"/>
      <c r="K1" s="1"/>
      <c r="L1" s="1"/>
      <c r="M1" s="1"/>
      <c r="N1" s="15"/>
    </row>
    <row r="2" spans="2:14" ht="30">
      <c r="B2" s="18"/>
      <c r="C2" s="18"/>
      <c r="D2" s="16"/>
      <c r="E2" s="2" t="s">
        <v>93</v>
      </c>
      <c r="G2" s="2"/>
      <c r="H2" s="2"/>
      <c r="I2" s="2"/>
      <c r="J2" s="2"/>
      <c r="K2" s="2"/>
      <c r="L2" s="2"/>
      <c r="M2" s="2"/>
      <c r="N2" s="2"/>
    </row>
    <row r="3" spans="2:14" ht="25.5" customHeight="1">
      <c r="B3" s="18"/>
      <c r="C3" s="18"/>
      <c r="D3" s="16"/>
      <c r="E3" s="19"/>
      <c r="F3" s="2"/>
      <c r="G3" s="2"/>
      <c r="H3" s="161" t="s">
        <v>211</v>
      </c>
      <c r="I3" s="161"/>
      <c r="J3" s="161"/>
      <c r="K3" s="161"/>
      <c r="L3" s="161"/>
      <c r="M3" s="161"/>
      <c r="N3" s="161"/>
    </row>
    <row r="4" spans="2:14" ht="21">
      <c r="B4" s="18"/>
      <c r="C4" s="18"/>
      <c r="D4" s="16"/>
      <c r="E4" s="165" t="s">
        <v>30</v>
      </c>
      <c r="F4" s="166"/>
      <c r="G4" s="166"/>
      <c r="H4" s="166"/>
      <c r="I4" s="157"/>
      <c r="J4" s="162" t="s">
        <v>114</v>
      </c>
      <c r="K4" s="162"/>
      <c r="L4" s="162"/>
      <c r="M4" s="162"/>
      <c r="N4" s="162"/>
    </row>
    <row r="5" spans="2:14" ht="15">
      <c r="B5" s="20"/>
      <c r="C5" s="20"/>
      <c r="D5" s="16"/>
      <c r="E5" s="170"/>
      <c r="F5" s="157"/>
      <c r="G5" s="157"/>
      <c r="H5" s="157"/>
      <c r="I5" s="32"/>
      <c r="J5" s="157" t="s">
        <v>213</v>
      </c>
      <c r="K5" s="157"/>
      <c r="L5" s="157"/>
      <c r="M5" s="157"/>
      <c r="N5" s="157"/>
    </row>
    <row r="6" spans="2:14" ht="18.75">
      <c r="B6" s="20"/>
      <c r="C6" s="20"/>
      <c r="D6" s="16"/>
      <c r="E6" s="171" t="s">
        <v>31</v>
      </c>
      <c r="F6" s="172"/>
      <c r="G6" s="172"/>
      <c r="H6" s="172"/>
      <c r="I6" s="32"/>
      <c r="J6" s="32" t="s">
        <v>214</v>
      </c>
      <c r="K6" s="32"/>
      <c r="L6" s="32"/>
      <c r="M6" s="32"/>
      <c r="N6" s="32"/>
    </row>
    <row r="7" spans="2:14" ht="26.25">
      <c r="B7" s="20"/>
      <c r="C7" s="20"/>
      <c r="D7" s="21"/>
      <c r="E7" s="197" t="s">
        <v>32</v>
      </c>
      <c r="F7" s="198"/>
      <c r="G7" s="32"/>
      <c r="H7" s="35" t="s">
        <v>40</v>
      </c>
      <c r="I7" s="170"/>
      <c r="J7" s="157"/>
      <c r="K7" s="32"/>
      <c r="L7" s="32"/>
      <c r="M7" s="32"/>
      <c r="N7" s="21"/>
    </row>
    <row r="8" spans="2:15" ht="15">
      <c r="B8" s="20"/>
      <c r="C8" s="20"/>
      <c r="D8" s="22"/>
      <c r="E8" s="21"/>
      <c r="F8" s="21"/>
      <c r="G8" s="23"/>
      <c r="H8" s="23"/>
      <c r="I8" s="3"/>
      <c r="J8" s="3"/>
      <c r="K8" s="26"/>
      <c r="L8" s="26"/>
      <c r="M8" s="26"/>
      <c r="N8" s="24"/>
      <c r="O8" s="28"/>
    </row>
    <row r="9" spans="2:14" ht="45">
      <c r="B9" s="96" t="s">
        <v>129</v>
      </c>
      <c r="C9" s="96" t="s">
        <v>10</v>
      </c>
      <c r="D9" s="81" t="s">
        <v>115</v>
      </c>
      <c r="E9" s="81" t="s">
        <v>80</v>
      </c>
      <c r="F9" s="10" t="s">
        <v>0</v>
      </c>
      <c r="G9" s="97" t="s">
        <v>1</v>
      </c>
      <c r="H9" s="97" t="s">
        <v>2</v>
      </c>
      <c r="I9" s="10" t="s">
        <v>5</v>
      </c>
      <c r="J9" s="10" t="s">
        <v>3</v>
      </c>
      <c r="K9" s="10" t="s">
        <v>4</v>
      </c>
      <c r="L9" s="81" t="s">
        <v>92</v>
      </c>
      <c r="M9" s="81" t="s">
        <v>113</v>
      </c>
      <c r="N9" s="81" t="s">
        <v>38</v>
      </c>
    </row>
    <row r="10" spans="2:14" ht="15.75">
      <c r="B10" s="11">
        <v>1</v>
      </c>
      <c r="C10" s="11">
        <v>92</v>
      </c>
      <c r="D10" s="12" t="s">
        <v>107</v>
      </c>
      <c r="E10" s="137" t="s">
        <v>108</v>
      </c>
      <c r="F10" s="66" t="s">
        <v>14</v>
      </c>
      <c r="G10" s="14">
        <f>60+60+21</f>
        <v>141</v>
      </c>
      <c r="H10" s="14">
        <f>60+60+60</f>
        <v>180</v>
      </c>
      <c r="I10" s="14">
        <f>60+60+25</f>
        <v>145</v>
      </c>
      <c r="J10" s="14">
        <f aca="true" t="shared" si="0" ref="J10:J32">G10+H10+I10</f>
        <v>466</v>
      </c>
      <c r="K10" s="130">
        <v>13</v>
      </c>
      <c r="L10" s="130"/>
      <c r="M10" s="14">
        <f aca="true" t="shared" si="1" ref="M10:M32">J10+L10</f>
        <v>466</v>
      </c>
      <c r="N10" s="14">
        <v>1</v>
      </c>
    </row>
    <row r="11" spans="2:14" ht="15.75">
      <c r="B11" s="11">
        <v>2</v>
      </c>
      <c r="C11" s="11">
        <v>73</v>
      </c>
      <c r="D11" s="82" t="s">
        <v>104</v>
      </c>
      <c r="E11" s="137" t="s">
        <v>105</v>
      </c>
      <c r="F11" s="85" t="s">
        <v>100</v>
      </c>
      <c r="G11" s="14">
        <f>60+60+25</f>
        <v>145</v>
      </c>
      <c r="H11" s="14">
        <f>60+60+17</f>
        <v>137</v>
      </c>
      <c r="I11" s="14">
        <f>60+60+16</f>
        <v>136</v>
      </c>
      <c r="J11" s="14">
        <f t="shared" si="0"/>
        <v>418</v>
      </c>
      <c r="K11" s="130">
        <v>8</v>
      </c>
      <c r="L11" s="130"/>
      <c r="M11" s="14">
        <f t="shared" si="1"/>
        <v>418</v>
      </c>
      <c r="N11" s="14">
        <v>2</v>
      </c>
    </row>
    <row r="12" spans="2:14" ht="15.75">
      <c r="B12" s="11">
        <v>3</v>
      </c>
      <c r="C12" s="11">
        <v>75</v>
      </c>
      <c r="D12" s="12" t="s">
        <v>118</v>
      </c>
      <c r="E12" s="137" t="s">
        <v>155</v>
      </c>
      <c r="F12" s="13" t="s">
        <v>100</v>
      </c>
      <c r="G12" s="14">
        <f>60+60+60</f>
        <v>180</v>
      </c>
      <c r="H12" s="14">
        <f>60+60+60</f>
        <v>180</v>
      </c>
      <c r="I12" s="14">
        <f>49</f>
        <v>49</v>
      </c>
      <c r="J12" s="14">
        <f t="shared" si="0"/>
        <v>409</v>
      </c>
      <c r="K12" s="130">
        <v>14</v>
      </c>
      <c r="L12" s="130"/>
      <c r="M12" s="14">
        <f t="shared" si="1"/>
        <v>409</v>
      </c>
      <c r="N12" s="14">
        <v>3</v>
      </c>
    </row>
    <row r="13" spans="2:14" ht="15.75">
      <c r="B13" s="11">
        <v>4</v>
      </c>
      <c r="C13" s="11">
        <v>68</v>
      </c>
      <c r="D13" s="87" t="s">
        <v>125</v>
      </c>
      <c r="E13" s="137" t="s">
        <v>170</v>
      </c>
      <c r="F13" s="89" t="s">
        <v>17</v>
      </c>
      <c r="G13" s="14">
        <f>180</f>
        <v>180</v>
      </c>
      <c r="H13" s="14">
        <f>60+60+7</f>
        <v>127</v>
      </c>
      <c r="I13" s="14">
        <f>60+38</f>
        <v>98</v>
      </c>
      <c r="J13" s="14">
        <f t="shared" si="0"/>
        <v>405</v>
      </c>
      <c r="K13" s="130"/>
      <c r="L13" s="130"/>
      <c r="M13" s="14">
        <f t="shared" si="1"/>
        <v>405</v>
      </c>
      <c r="N13" s="14">
        <v>4</v>
      </c>
    </row>
    <row r="14" spans="2:14" ht="15.75">
      <c r="B14" s="11">
        <v>5</v>
      </c>
      <c r="C14" s="11">
        <v>91</v>
      </c>
      <c r="D14" s="12" t="s">
        <v>158</v>
      </c>
      <c r="E14" s="137">
        <v>1748</v>
      </c>
      <c r="F14" s="66" t="s">
        <v>14</v>
      </c>
      <c r="G14" s="14">
        <f>60+60+1</f>
        <v>121</v>
      </c>
      <c r="H14" s="14">
        <f>60+60+20</f>
        <v>140</v>
      </c>
      <c r="I14" s="14">
        <f>60+60+13</f>
        <v>133</v>
      </c>
      <c r="J14" s="14">
        <f t="shared" si="0"/>
        <v>394</v>
      </c>
      <c r="K14" s="130">
        <v>6</v>
      </c>
      <c r="L14" s="130"/>
      <c r="M14" s="14">
        <f t="shared" si="1"/>
        <v>394</v>
      </c>
      <c r="N14" s="14">
        <v>5</v>
      </c>
    </row>
    <row r="15" spans="2:14" ht="15.75">
      <c r="B15" s="11">
        <v>6</v>
      </c>
      <c r="C15" s="11">
        <v>98</v>
      </c>
      <c r="D15" s="12" t="s">
        <v>19</v>
      </c>
      <c r="E15" s="137" t="s">
        <v>181</v>
      </c>
      <c r="F15" s="13" t="s">
        <v>17</v>
      </c>
      <c r="G15" s="14">
        <f>60+60+23</f>
        <v>143</v>
      </c>
      <c r="H15" s="14">
        <f>60+57</f>
        <v>117</v>
      </c>
      <c r="I15" s="14">
        <f>60+58</f>
        <v>118</v>
      </c>
      <c r="J15" s="14">
        <f t="shared" si="0"/>
        <v>378</v>
      </c>
      <c r="K15" s="130">
        <v>16</v>
      </c>
      <c r="L15" s="130"/>
      <c r="M15" s="14">
        <f t="shared" si="1"/>
        <v>378</v>
      </c>
      <c r="N15" s="14">
        <v>6</v>
      </c>
    </row>
    <row r="16" spans="2:14" ht="15.75">
      <c r="B16" s="11">
        <v>7</v>
      </c>
      <c r="C16" s="11">
        <v>85</v>
      </c>
      <c r="D16" s="12" t="s">
        <v>145</v>
      </c>
      <c r="E16" s="137" t="s">
        <v>171</v>
      </c>
      <c r="F16" s="13" t="s">
        <v>17</v>
      </c>
      <c r="G16" s="14">
        <f>60+30</f>
        <v>90</v>
      </c>
      <c r="H16" s="14">
        <f>60+60+60</f>
        <v>180</v>
      </c>
      <c r="I16" s="14">
        <f>60+38</f>
        <v>98</v>
      </c>
      <c r="J16" s="14">
        <f t="shared" si="0"/>
        <v>368</v>
      </c>
      <c r="K16" s="130">
        <v>19</v>
      </c>
      <c r="L16" s="130"/>
      <c r="M16" s="14">
        <f t="shared" si="1"/>
        <v>368</v>
      </c>
      <c r="N16" s="14">
        <v>7</v>
      </c>
    </row>
    <row r="17" spans="2:14" ht="15.75">
      <c r="B17" s="11">
        <v>8</v>
      </c>
      <c r="C17" s="11">
        <v>99</v>
      </c>
      <c r="D17" s="12" t="s">
        <v>110</v>
      </c>
      <c r="E17" s="137" t="s">
        <v>169</v>
      </c>
      <c r="F17" s="67" t="s">
        <v>17</v>
      </c>
      <c r="G17" s="14">
        <f>60+60+2</f>
        <v>122</v>
      </c>
      <c r="H17" s="14">
        <f>180</f>
        <v>180</v>
      </c>
      <c r="I17" s="14">
        <f>57</f>
        <v>57</v>
      </c>
      <c r="J17" s="14">
        <f t="shared" si="0"/>
        <v>359</v>
      </c>
      <c r="K17" s="130">
        <v>1</v>
      </c>
      <c r="L17" s="130"/>
      <c r="M17" s="14">
        <f t="shared" si="1"/>
        <v>359</v>
      </c>
      <c r="N17" s="14">
        <v>8</v>
      </c>
    </row>
    <row r="18" spans="2:14" ht="15.75">
      <c r="B18" s="11">
        <v>9</v>
      </c>
      <c r="C18" s="11">
        <v>71</v>
      </c>
      <c r="D18" s="12" t="s">
        <v>151</v>
      </c>
      <c r="E18" s="137" t="s">
        <v>102</v>
      </c>
      <c r="F18" s="13" t="s">
        <v>100</v>
      </c>
      <c r="G18" s="14">
        <f>0</f>
        <v>0</v>
      </c>
      <c r="H18" s="14">
        <f>60+60+60</f>
        <v>180</v>
      </c>
      <c r="I18" s="14">
        <f>60+60+41</f>
        <v>161</v>
      </c>
      <c r="J18" s="14">
        <f t="shared" si="0"/>
        <v>341</v>
      </c>
      <c r="K18" s="130">
        <v>9</v>
      </c>
      <c r="L18" s="130"/>
      <c r="M18" s="14">
        <f t="shared" si="1"/>
        <v>341</v>
      </c>
      <c r="N18" s="14">
        <v>9</v>
      </c>
    </row>
    <row r="19" spans="2:14" ht="15.75">
      <c r="B19" s="11">
        <v>10</v>
      </c>
      <c r="C19" s="11">
        <v>80</v>
      </c>
      <c r="D19" s="109" t="s">
        <v>147</v>
      </c>
      <c r="E19" s="137" t="s">
        <v>185</v>
      </c>
      <c r="F19" s="110" t="s">
        <v>17</v>
      </c>
      <c r="G19" s="14">
        <f>60+39</f>
        <v>99</v>
      </c>
      <c r="H19" s="14">
        <f>60+47</f>
        <v>107</v>
      </c>
      <c r="I19" s="14">
        <f>60+60+8</f>
        <v>128</v>
      </c>
      <c r="J19" s="14">
        <f t="shared" si="0"/>
        <v>334</v>
      </c>
      <c r="K19" s="130">
        <v>7</v>
      </c>
      <c r="L19" s="130"/>
      <c r="M19" s="14">
        <f t="shared" si="1"/>
        <v>334</v>
      </c>
      <c r="N19" s="14">
        <v>10</v>
      </c>
    </row>
    <row r="20" spans="2:14" ht="15.75">
      <c r="B20" s="11">
        <v>11</v>
      </c>
      <c r="C20" s="11">
        <v>93</v>
      </c>
      <c r="D20" s="12" t="s">
        <v>25</v>
      </c>
      <c r="E20" s="137" t="s">
        <v>26</v>
      </c>
      <c r="F20" s="13" t="s">
        <v>14</v>
      </c>
      <c r="G20" s="14">
        <f>60+23</f>
        <v>83</v>
      </c>
      <c r="H20" s="14">
        <f>60+60+43</f>
        <v>163</v>
      </c>
      <c r="I20" s="14">
        <f>60+15</f>
        <v>75</v>
      </c>
      <c r="J20" s="14">
        <f t="shared" si="0"/>
        <v>321</v>
      </c>
      <c r="K20" s="130">
        <v>12</v>
      </c>
      <c r="L20" s="130"/>
      <c r="M20" s="14">
        <f t="shared" si="1"/>
        <v>321</v>
      </c>
      <c r="N20" s="14">
        <v>11</v>
      </c>
    </row>
    <row r="21" spans="2:14" ht="15.75">
      <c r="B21" s="11">
        <v>12</v>
      </c>
      <c r="C21" s="11">
        <v>97</v>
      </c>
      <c r="D21" s="12" t="s">
        <v>22</v>
      </c>
      <c r="E21" s="137" t="s">
        <v>23</v>
      </c>
      <c r="F21" s="13" t="s">
        <v>17</v>
      </c>
      <c r="G21" s="14">
        <f>60+60+13</f>
        <v>133</v>
      </c>
      <c r="H21" s="14">
        <f>60+9</f>
        <v>69</v>
      </c>
      <c r="I21" s="14">
        <f>60+58</f>
        <v>118</v>
      </c>
      <c r="J21" s="14">
        <f t="shared" si="0"/>
        <v>320</v>
      </c>
      <c r="K21" s="130">
        <v>17</v>
      </c>
      <c r="L21" s="130"/>
      <c r="M21" s="14">
        <f t="shared" si="1"/>
        <v>320</v>
      </c>
      <c r="N21" s="14">
        <v>12</v>
      </c>
    </row>
    <row r="22" spans="2:14" ht="15.75">
      <c r="B22" s="11">
        <v>13</v>
      </c>
      <c r="C22" s="11">
        <v>76</v>
      </c>
      <c r="D22" s="90" t="s">
        <v>119</v>
      </c>
      <c r="E22" s="137" t="s">
        <v>120</v>
      </c>
      <c r="F22" s="86" t="s">
        <v>14</v>
      </c>
      <c r="G22" s="14">
        <f>60+18</f>
        <v>78</v>
      </c>
      <c r="H22" s="14">
        <f>60+19</f>
        <v>79</v>
      </c>
      <c r="I22" s="14">
        <f>60+60+34</f>
        <v>154</v>
      </c>
      <c r="J22" s="14">
        <f t="shared" si="0"/>
        <v>311</v>
      </c>
      <c r="K22" s="130">
        <v>15</v>
      </c>
      <c r="L22" s="130"/>
      <c r="M22" s="14">
        <f t="shared" si="1"/>
        <v>311</v>
      </c>
      <c r="N22" s="14">
        <v>13</v>
      </c>
    </row>
    <row r="23" spans="2:14" ht="15.75">
      <c r="B23" s="11">
        <v>14</v>
      </c>
      <c r="C23" s="11">
        <v>96</v>
      </c>
      <c r="D23" s="65" t="s">
        <v>146</v>
      </c>
      <c r="E23" s="137" t="s">
        <v>184</v>
      </c>
      <c r="F23" s="13" t="s">
        <v>17</v>
      </c>
      <c r="G23" s="14">
        <f>60+60</f>
        <v>120</v>
      </c>
      <c r="H23" s="14">
        <f>60+30</f>
        <v>90</v>
      </c>
      <c r="I23" s="14">
        <f>60+40</f>
        <v>100</v>
      </c>
      <c r="J23" s="14">
        <f t="shared" si="0"/>
        <v>310</v>
      </c>
      <c r="K23" s="130"/>
      <c r="L23" s="130"/>
      <c r="M23" s="14">
        <f t="shared" si="1"/>
        <v>310</v>
      </c>
      <c r="N23" s="14">
        <v>14</v>
      </c>
    </row>
    <row r="24" spans="2:14" ht="15.75">
      <c r="B24" s="11">
        <v>15</v>
      </c>
      <c r="C24" s="11">
        <v>74</v>
      </c>
      <c r="D24" s="12" t="s">
        <v>157</v>
      </c>
      <c r="E24" s="137" t="s">
        <v>156</v>
      </c>
      <c r="F24" s="13" t="s">
        <v>100</v>
      </c>
      <c r="G24" s="14">
        <f>60+58</f>
        <v>118</v>
      </c>
      <c r="H24" s="14">
        <f>60+45</f>
        <v>105</v>
      </c>
      <c r="I24" s="14">
        <f>60+14</f>
        <v>74</v>
      </c>
      <c r="J24" s="14">
        <f t="shared" si="0"/>
        <v>297</v>
      </c>
      <c r="K24" s="130">
        <v>10</v>
      </c>
      <c r="L24" s="130"/>
      <c r="M24" s="14">
        <f t="shared" si="1"/>
        <v>297</v>
      </c>
      <c r="N24" s="14">
        <v>15</v>
      </c>
    </row>
    <row r="25" spans="2:14" ht="15.75">
      <c r="B25" s="11">
        <v>16</v>
      </c>
      <c r="C25" s="11">
        <v>89</v>
      </c>
      <c r="D25" s="12" t="s">
        <v>122</v>
      </c>
      <c r="E25" s="137" t="s">
        <v>183</v>
      </c>
      <c r="F25" s="13" t="s">
        <v>17</v>
      </c>
      <c r="G25" s="14">
        <f>60+26</f>
        <v>86</v>
      </c>
      <c r="H25" s="14">
        <f>60+56</f>
        <v>116</v>
      </c>
      <c r="I25" s="14">
        <f>60+10</f>
        <v>70</v>
      </c>
      <c r="J25" s="14">
        <f t="shared" si="0"/>
        <v>272</v>
      </c>
      <c r="K25" s="130">
        <v>20</v>
      </c>
      <c r="L25" s="130"/>
      <c r="M25" s="14">
        <f t="shared" si="1"/>
        <v>272</v>
      </c>
      <c r="N25" s="14">
        <v>16</v>
      </c>
    </row>
    <row r="26" spans="2:14" ht="15.75">
      <c r="B26" s="11">
        <v>17</v>
      </c>
      <c r="C26" s="11">
        <v>83</v>
      </c>
      <c r="D26" s="65" t="s">
        <v>99</v>
      </c>
      <c r="E26" s="137" t="s">
        <v>168</v>
      </c>
      <c r="F26" s="67" t="s">
        <v>17</v>
      </c>
      <c r="G26" s="14">
        <f>60+60+31</f>
        <v>151</v>
      </c>
      <c r="H26" s="14">
        <f>0</f>
        <v>0</v>
      </c>
      <c r="I26" s="14">
        <f>60+42</f>
        <v>102</v>
      </c>
      <c r="J26" s="14">
        <f t="shared" si="0"/>
        <v>253</v>
      </c>
      <c r="K26" s="130">
        <v>4</v>
      </c>
      <c r="L26" s="130"/>
      <c r="M26" s="14">
        <f t="shared" si="1"/>
        <v>253</v>
      </c>
      <c r="N26" s="14">
        <v>17</v>
      </c>
    </row>
    <row r="27" spans="2:14" ht="15.75">
      <c r="B27" s="11">
        <v>18</v>
      </c>
      <c r="C27" s="11">
        <v>88</v>
      </c>
      <c r="D27" s="12" t="s">
        <v>109</v>
      </c>
      <c r="E27" s="137" t="s">
        <v>116</v>
      </c>
      <c r="F27" s="66" t="s">
        <v>17</v>
      </c>
      <c r="G27" s="14">
        <f>60+4</f>
        <v>64</v>
      </c>
      <c r="H27" s="14">
        <f>60+60+48</f>
        <v>168</v>
      </c>
      <c r="I27" s="14">
        <v>0</v>
      </c>
      <c r="J27" s="14">
        <f t="shared" si="0"/>
        <v>232</v>
      </c>
      <c r="K27" s="130">
        <v>2</v>
      </c>
      <c r="L27" s="130"/>
      <c r="M27" s="14">
        <f t="shared" si="1"/>
        <v>232</v>
      </c>
      <c r="N27" s="14">
        <v>18</v>
      </c>
    </row>
    <row r="28" spans="2:14" ht="15.75">
      <c r="B28" s="11">
        <v>19</v>
      </c>
      <c r="C28" s="11">
        <v>67</v>
      </c>
      <c r="D28" s="143" t="s">
        <v>126</v>
      </c>
      <c r="E28" s="137" t="s">
        <v>182</v>
      </c>
      <c r="F28" s="89" t="s">
        <v>17</v>
      </c>
      <c r="G28" s="14">
        <f>60+11</f>
        <v>71</v>
      </c>
      <c r="H28" s="14">
        <f>60+39</f>
        <v>99</v>
      </c>
      <c r="I28" s="14">
        <f>49</f>
        <v>49</v>
      </c>
      <c r="J28" s="14">
        <f t="shared" si="0"/>
        <v>219</v>
      </c>
      <c r="K28" s="130">
        <v>21</v>
      </c>
      <c r="L28" s="130"/>
      <c r="M28" s="14">
        <f t="shared" si="1"/>
        <v>219</v>
      </c>
      <c r="N28" s="14">
        <v>19</v>
      </c>
    </row>
    <row r="29" spans="2:14" ht="15.75">
      <c r="B29" s="11">
        <v>20</v>
      </c>
      <c r="C29" s="11">
        <v>94</v>
      </c>
      <c r="D29" s="12" t="s">
        <v>106</v>
      </c>
      <c r="E29" s="137" t="s">
        <v>24</v>
      </c>
      <c r="F29" s="66" t="s">
        <v>14</v>
      </c>
      <c r="G29" s="14">
        <f>60+27</f>
        <v>87</v>
      </c>
      <c r="H29" s="14">
        <f>60+38</f>
        <v>98</v>
      </c>
      <c r="I29" s="14">
        <f>0</f>
        <v>0</v>
      </c>
      <c r="J29" s="14">
        <f t="shared" si="0"/>
        <v>185</v>
      </c>
      <c r="K29" s="130">
        <v>11</v>
      </c>
      <c r="L29" s="130"/>
      <c r="M29" s="14">
        <f t="shared" si="1"/>
        <v>185</v>
      </c>
      <c r="N29" s="14">
        <v>20</v>
      </c>
    </row>
    <row r="30" spans="2:14" ht="15.75">
      <c r="B30" s="11">
        <v>21</v>
      </c>
      <c r="C30" s="11">
        <v>69</v>
      </c>
      <c r="D30" s="91" t="s">
        <v>124</v>
      </c>
      <c r="E30" s="137" t="s">
        <v>167</v>
      </c>
      <c r="F30" s="89" t="s">
        <v>17</v>
      </c>
      <c r="G30" s="14">
        <f>60+23</f>
        <v>83</v>
      </c>
      <c r="H30" s="14">
        <f>60+33</f>
        <v>93</v>
      </c>
      <c r="I30" s="14">
        <f>0</f>
        <v>0</v>
      </c>
      <c r="J30" s="14">
        <f t="shared" si="0"/>
        <v>176</v>
      </c>
      <c r="K30" s="130"/>
      <c r="L30" s="130"/>
      <c r="M30" s="14">
        <f t="shared" si="1"/>
        <v>176</v>
      </c>
      <c r="N30" s="14">
        <v>21</v>
      </c>
    </row>
    <row r="31" spans="2:14" ht="15.75">
      <c r="B31" s="11">
        <v>22</v>
      </c>
      <c r="C31" s="11">
        <v>86</v>
      </c>
      <c r="D31" s="12" t="s">
        <v>144</v>
      </c>
      <c r="E31" s="137" t="s">
        <v>172</v>
      </c>
      <c r="F31" s="13" t="s">
        <v>17</v>
      </c>
      <c r="G31" s="14">
        <f>60+10</f>
        <v>70</v>
      </c>
      <c r="H31" s="14">
        <v>0</v>
      </c>
      <c r="I31" s="14">
        <f>53</f>
        <v>53</v>
      </c>
      <c r="J31" s="14">
        <f t="shared" si="0"/>
        <v>123</v>
      </c>
      <c r="K31" s="130">
        <v>18</v>
      </c>
      <c r="L31" s="130"/>
      <c r="M31" s="14">
        <f t="shared" si="1"/>
        <v>123</v>
      </c>
      <c r="N31" s="14">
        <v>22</v>
      </c>
    </row>
    <row r="32" spans="2:14" ht="15.75">
      <c r="B32" s="11">
        <v>23</v>
      </c>
      <c r="C32" s="11">
        <v>78</v>
      </c>
      <c r="D32" s="12" t="s">
        <v>9</v>
      </c>
      <c r="E32" s="137" t="s">
        <v>11</v>
      </c>
      <c r="F32" s="13" t="s">
        <v>7</v>
      </c>
      <c r="G32" s="14">
        <f>0</f>
        <v>0</v>
      </c>
      <c r="H32" s="14">
        <v>0</v>
      </c>
      <c r="I32" s="14">
        <f>60+27</f>
        <v>87</v>
      </c>
      <c r="J32" s="14">
        <f t="shared" si="0"/>
        <v>87</v>
      </c>
      <c r="K32" s="130">
        <v>5</v>
      </c>
      <c r="L32" s="130"/>
      <c r="M32" s="14">
        <f t="shared" si="1"/>
        <v>87</v>
      </c>
      <c r="N32" s="14">
        <v>23</v>
      </c>
    </row>
    <row r="33" spans="2:14" ht="15.75">
      <c r="B33" s="11">
        <v>24</v>
      </c>
      <c r="C33" s="63">
        <v>90</v>
      </c>
      <c r="D33" s="12" t="s">
        <v>12</v>
      </c>
      <c r="E33" s="137" t="s">
        <v>13</v>
      </c>
      <c r="F33" s="66" t="s">
        <v>14</v>
      </c>
      <c r="G33" s="14" t="s">
        <v>159</v>
      </c>
      <c r="H33" s="14" t="s">
        <v>159</v>
      </c>
      <c r="I33" s="14" t="s">
        <v>159</v>
      </c>
      <c r="J33" s="14" t="s">
        <v>159</v>
      </c>
      <c r="K33" s="130">
        <v>3</v>
      </c>
      <c r="L33" s="130"/>
      <c r="M33" s="14" t="s">
        <v>159</v>
      </c>
      <c r="N33" s="14"/>
    </row>
    <row r="34" spans="2:14" ht="15.75">
      <c r="B34" s="11">
        <v>25</v>
      </c>
      <c r="C34" s="11">
        <v>70</v>
      </c>
      <c r="D34" s="87" t="s">
        <v>215</v>
      </c>
      <c r="E34" s="137" t="s">
        <v>166</v>
      </c>
      <c r="F34" s="89" t="s">
        <v>17</v>
      </c>
      <c r="G34" s="14" t="s">
        <v>159</v>
      </c>
      <c r="H34" s="14" t="s">
        <v>159</v>
      </c>
      <c r="I34" s="14" t="s">
        <v>159</v>
      </c>
      <c r="J34" s="14" t="s">
        <v>159</v>
      </c>
      <c r="K34" s="130"/>
      <c r="L34" s="130"/>
      <c r="M34" s="14" t="s">
        <v>159</v>
      </c>
      <c r="N34" s="14"/>
    </row>
    <row r="36" spans="4:10" ht="15">
      <c r="D36" s="32" t="s">
        <v>44</v>
      </c>
      <c r="E36" s="159" t="s">
        <v>46</v>
      </c>
      <c r="F36" s="159"/>
      <c r="G36" s="159"/>
      <c r="H36" s="69" t="s">
        <v>128</v>
      </c>
      <c r="I36" s="69"/>
      <c r="J36" s="69"/>
    </row>
    <row r="38" spans="4:8" ht="15">
      <c r="D38" t="s">
        <v>43</v>
      </c>
      <c r="E38" s="156" t="s">
        <v>46</v>
      </c>
      <c r="F38" s="157"/>
      <c r="G38" s="157"/>
      <c r="H38" t="s">
        <v>47</v>
      </c>
    </row>
    <row r="40" spans="4:8" ht="15">
      <c r="D40" t="s">
        <v>45</v>
      </c>
      <c r="E40" s="156" t="s">
        <v>46</v>
      </c>
      <c r="F40" s="157"/>
      <c r="G40" s="157"/>
      <c r="H40" t="s">
        <v>90</v>
      </c>
    </row>
    <row r="43" spans="5:6" ht="15">
      <c r="E43" s="158" t="s">
        <v>48</v>
      </c>
      <c r="F43" s="158"/>
    </row>
    <row r="44" spans="4:8" ht="15">
      <c r="D44" t="s">
        <v>50</v>
      </c>
      <c r="E44" s="159" t="s">
        <v>46</v>
      </c>
      <c r="F44" s="159"/>
      <c r="G44" s="159"/>
      <c r="H44" s="159"/>
    </row>
    <row r="46" spans="4:8" ht="15">
      <c r="D46" t="s">
        <v>49</v>
      </c>
      <c r="E46" s="159" t="s">
        <v>46</v>
      </c>
      <c r="F46" s="159"/>
      <c r="G46" s="159"/>
      <c r="H46" s="159"/>
    </row>
    <row r="48" spans="4:8" ht="15">
      <c r="D48" t="s">
        <v>91</v>
      </c>
      <c r="E48" s="159" t="s">
        <v>46</v>
      </c>
      <c r="F48" s="159"/>
      <c r="G48" s="159"/>
      <c r="H48" s="159"/>
    </row>
  </sheetData>
  <sheetProtection/>
  <mergeCells count="15">
    <mergeCell ref="E44:H44"/>
    <mergeCell ref="E46:H46"/>
    <mergeCell ref="E48:H48"/>
    <mergeCell ref="E7:F7"/>
    <mergeCell ref="I7:J7"/>
    <mergeCell ref="E36:G36"/>
    <mergeCell ref="E38:G38"/>
    <mergeCell ref="E40:G40"/>
    <mergeCell ref="E43:F43"/>
    <mergeCell ref="H3:N3"/>
    <mergeCell ref="E4:I4"/>
    <mergeCell ref="J4:N4"/>
    <mergeCell ref="E5:H5"/>
    <mergeCell ref="J5:N5"/>
    <mergeCell ref="E6:H6"/>
  </mergeCells>
  <printOptions/>
  <pageMargins left="0.17" right="0.2" top="0.39" bottom="0.17" header="0.17" footer="0.1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2"/>
  <sheetViews>
    <sheetView zoomScale="110" zoomScaleNormal="110" zoomScalePageLayoutView="0" workbookViewId="0" topLeftCell="A13">
      <selection activeCell="H34" sqref="H34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6.140625" style="0" customWidth="1"/>
    <col min="4" max="4" width="22.00390625" style="0" customWidth="1"/>
    <col min="5" max="5" width="10.28125" style="0" customWidth="1"/>
    <col min="8" max="8" width="10.140625" style="0" customWidth="1"/>
    <col min="10" max="10" width="14.140625" style="0" customWidth="1"/>
  </cols>
  <sheetData>
    <row r="2" spans="5:8" ht="18.75">
      <c r="E2" s="199" t="s">
        <v>89</v>
      </c>
      <c r="F2" s="157"/>
      <c r="G2" s="157"/>
      <c r="H2" s="157"/>
    </row>
    <row r="3" ht="18.75">
      <c r="H3" s="50" t="s">
        <v>211</v>
      </c>
    </row>
    <row r="4" ht="18.75">
      <c r="H4" s="50" t="s">
        <v>212</v>
      </c>
    </row>
    <row r="5" spans="5:8" ht="18.75">
      <c r="E5" s="198" t="s">
        <v>30</v>
      </c>
      <c r="F5" s="160"/>
      <c r="G5" s="160"/>
      <c r="H5" s="160"/>
    </row>
    <row r="6" ht="18.75">
      <c r="E6" s="50" t="s">
        <v>75</v>
      </c>
    </row>
    <row r="10" spans="3:7" ht="21">
      <c r="C10" s="48"/>
      <c r="D10" s="4"/>
      <c r="F10" s="49" t="s">
        <v>76</v>
      </c>
      <c r="G10" s="4"/>
    </row>
    <row r="11" spans="2:13" ht="15">
      <c r="B11" s="51" t="s">
        <v>77</v>
      </c>
      <c r="C11" s="51" t="s">
        <v>78</v>
      </c>
      <c r="D11" s="51" t="s">
        <v>79</v>
      </c>
      <c r="E11" s="51" t="s">
        <v>80</v>
      </c>
      <c r="F11" s="51" t="s">
        <v>81</v>
      </c>
      <c r="G11" s="51" t="s">
        <v>83</v>
      </c>
      <c r="H11" s="51" t="s">
        <v>82</v>
      </c>
      <c r="I11" s="51" t="s">
        <v>84</v>
      </c>
      <c r="J11" s="51" t="s">
        <v>85</v>
      </c>
      <c r="M11" s="4"/>
    </row>
    <row r="12" spans="2:10" ht="15">
      <c r="B12" s="51">
        <v>1</v>
      </c>
      <c r="C12" s="11">
        <v>79</v>
      </c>
      <c r="D12" s="12" t="s">
        <v>6</v>
      </c>
      <c r="E12" s="106" t="s">
        <v>8</v>
      </c>
      <c r="F12" s="151">
        <v>203</v>
      </c>
      <c r="G12" s="51">
        <v>10</v>
      </c>
      <c r="H12" s="51">
        <v>213</v>
      </c>
      <c r="I12" s="51">
        <v>481</v>
      </c>
      <c r="J12" s="31"/>
    </row>
    <row r="13" spans="2:10" ht="15">
      <c r="B13" s="51">
        <v>2</v>
      </c>
      <c r="C13" s="83" t="s">
        <v>160</v>
      </c>
      <c r="D13" s="12" t="s">
        <v>20</v>
      </c>
      <c r="E13" s="106" t="s">
        <v>21</v>
      </c>
      <c r="F13" s="151">
        <v>357</v>
      </c>
      <c r="G13" s="51">
        <v>70</v>
      </c>
      <c r="H13" s="51">
        <v>427</v>
      </c>
      <c r="I13" s="51">
        <v>966</v>
      </c>
      <c r="J13" s="31"/>
    </row>
    <row r="14" spans="2:10" ht="15">
      <c r="B14" s="51">
        <v>3</v>
      </c>
      <c r="C14" s="84">
        <v>66</v>
      </c>
      <c r="D14" s="12" t="s">
        <v>42</v>
      </c>
      <c r="E14" s="106" t="s">
        <v>200</v>
      </c>
      <c r="F14" s="151">
        <v>340</v>
      </c>
      <c r="G14" s="51">
        <v>0</v>
      </c>
      <c r="H14" s="51">
        <v>340</v>
      </c>
      <c r="I14" s="51">
        <v>769</v>
      </c>
      <c r="J14" s="31"/>
    </row>
    <row r="15" spans="2:10" ht="15">
      <c r="B15" s="51">
        <v>4</v>
      </c>
      <c r="C15" s="84">
        <v>100</v>
      </c>
      <c r="D15" s="12" t="s">
        <v>18</v>
      </c>
      <c r="E15" s="106" t="s">
        <v>196</v>
      </c>
      <c r="F15" s="151">
        <v>330</v>
      </c>
      <c r="G15" s="51">
        <v>60</v>
      </c>
      <c r="H15" s="51">
        <v>390</v>
      </c>
      <c r="I15" s="51">
        <v>882</v>
      </c>
      <c r="J15" s="31"/>
    </row>
    <row r="16" spans="2:10" ht="15">
      <c r="B16" s="51">
        <v>5</v>
      </c>
      <c r="C16" s="84">
        <v>77</v>
      </c>
      <c r="D16" s="12" t="s">
        <v>15</v>
      </c>
      <c r="E16" s="106" t="s">
        <v>16</v>
      </c>
      <c r="F16" s="151">
        <v>352</v>
      </c>
      <c r="G16" s="51">
        <v>90</v>
      </c>
      <c r="H16" s="51">
        <v>442</v>
      </c>
      <c r="I16" s="51">
        <v>1000</v>
      </c>
      <c r="J16" s="31"/>
    </row>
    <row r="17" spans="2:10" ht="15">
      <c r="B17" s="51">
        <v>6</v>
      </c>
      <c r="C17" s="86">
        <v>95</v>
      </c>
      <c r="D17" s="12" t="s">
        <v>117</v>
      </c>
      <c r="E17" s="106" t="s">
        <v>199</v>
      </c>
      <c r="F17" s="151">
        <v>347</v>
      </c>
      <c r="G17" s="51">
        <v>60</v>
      </c>
      <c r="H17" s="51">
        <v>407</v>
      </c>
      <c r="I17" s="51">
        <v>920</v>
      </c>
      <c r="J17" s="31"/>
    </row>
    <row r="18" spans="2:10" ht="15">
      <c r="B18" s="51">
        <v>7</v>
      </c>
      <c r="C18" s="88" t="s">
        <v>161</v>
      </c>
      <c r="D18" s="12" t="s">
        <v>121</v>
      </c>
      <c r="E18" s="106" t="s">
        <v>198</v>
      </c>
      <c r="F18" s="151">
        <v>0</v>
      </c>
      <c r="G18" s="51">
        <v>0</v>
      </c>
      <c r="H18" s="51">
        <v>0</v>
      </c>
      <c r="I18" s="51"/>
      <c r="J18" s="14" t="s">
        <v>179</v>
      </c>
    </row>
    <row r="19" spans="2:10" ht="15">
      <c r="B19" s="51">
        <v>8</v>
      </c>
      <c r="C19" s="83" t="s">
        <v>162</v>
      </c>
      <c r="D19" s="12" t="s">
        <v>22</v>
      </c>
      <c r="E19" s="106" t="s">
        <v>178</v>
      </c>
      <c r="F19" s="151">
        <v>0</v>
      </c>
      <c r="G19" s="51">
        <v>0</v>
      </c>
      <c r="H19" s="51">
        <v>0</v>
      </c>
      <c r="I19" s="51"/>
      <c r="J19" s="14" t="s">
        <v>179</v>
      </c>
    </row>
    <row r="20" spans="2:10" ht="15">
      <c r="B20" s="51">
        <v>9</v>
      </c>
      <c r="C20" s="84">
        <v>81</v>
      </c>
      <c r="D20" s="12" t="s">
        <v>127</v>
      </c>
      <c r="E20" s="106" t="s">
        <v>197</v>
      </c>
      <c r="F20" s="151">
        <v>0</v>
      </c>
      <c r="G20" s="51">
        <v>0</v>
      </c>
      <c r="H20" s="51">
        <v>0</v>
      </c>
      <c r="I20" s="31"/>
      <c r="J20" s="14" t="s">
        <v>180</v>
      </c>
    </row>
    <row r="21" spans="2:10" ht="15">
      <c r="B21" s="52"/>
      <c r="C21" s="4"/>
      <c r="D21" s="4"/>
      <c r="E21" s="4"/>
      <c r="F21" s="52"/>
      <c r="G21" s="4"/>
      <c r="H21" s="4"/>
      <c r="I21" s="4"/>
      <c r="J21" s="4"/>
    </row>
    <row r="22" spans="2:10" ht="15">
      <c r="B22" s="52"/>
      <c r="C22" s="4"/>
      <c r="D22" s="4"/>
      <c r="E22" s="4"/>
      <c r="G22" s="4"/>
      <c r="H22" s="4"/>
      <c r="I22" s="4"/>
      <c r="J22" s="4"/>
    </row>
    <row r="23" spans="2:10" ht="21">
      <c r="B23" s="52"/>
      <c r="C23" s="4"/>
      <c r="D23" s="4"/>
      <c r="E23" s="4"/>
      <c r="F23" s="49" t="s">
        <v>86</v>
      </c>
      <c r="G23" s="4"/>
      <c r="H23" s="4"/>
      <c r="I23" s="4"/>
      <c r="J23" s="4"/>
    </row>
    <row r="24" spans="2:10" ht="18.75">
      <c r="B24" s="52"/>
      <c r="C24" s="48"/>
      <c r="D24" s="4"/>
      <c r="E24" s="4"/>
      <c r="F24" s="4"/>
      <c r="G24" s="4"/>
      <c r="H24" s="4"/>
      <c r="I24" s="4"/>
      <c r="J24" s="4"/>
    </row>
    <row r="25" spans="2:10" ht="15">
      <c r="B25" s="51" t="s">
        <v>77</v>
      </c>
      <c r="C25" s="51" t="s">
        <v>78</v>
      </c>
      <c r="D25" s="51" t="s">
        <v>79</v>
      </c>
      <c r="E25" s="51" t="s">
        <v>80</v>
      </c>
      <c r="F25" s="51" t="s">
        <v>81</v>
      </c>
      <c r="G25" s="51" t="s">
        <v>83</v>
      </c>
      <c r="H25" s="51" t="s">
        <v>82</v>
      </c>
      <c r="I25" s="51" t="s">
        <v>84</v>
      </c>
      <c r="J25" s="51" t="s">
        <v>85</v>
      </c>
    </row>
    <row r="26" spans="2:10" ht="15">
      <c r="B26" s="51">
        <v>1</v>
      </c>
      <c r="C26" s="11">
        <v>79</v>
      </c>
      <c r="D26" s="12" t="s">
        <v>6</v>
      </c>
      <c r="E26" s="106" t="s">
        <v>8</v>
      </c>
      <c r="F26" s="151">
        <v>0</v>
      </c>
      <c r="G26" s="51">
        <v>0</v>
      </c>
      <c r="H26" s="51">
        <v>0</v>
      </c>
      <c r="I26" s="51">
        <v>0</v>
      </c>
      <c r="J26" s="14" t="s">
        <v>180</v>
      </c>
    </row>
    <row r="27" spans="2:10" ht="15">
      <c r="B27" s="51">
        <v>2</v>
      </c>
      <c r="C27" s="83" t="s">
        <v>160</v>
      </c>
      <c r="D27" s="12" t="s">
        <v>20</v>
      </c>
      <c r="E27" s="106" t="s">
        <v>21</v>
      </c>
      <c r="F27" s="151">
        <v>358</v>
      </c>
      <c r="G27" s="51">
        <v>80</v>
      </c>
      <c r="H27" s="51">
        <v>438</v>
      </c>
      <c r="I27" s="51">
        <v>993</v>
      </c>
      <c r="J27" s="31"/>
    </row>
    <row r="28" spans="2:10" ht="15">
      <c r="B28" s="51">
        <v>3</v>
      </c>
      <c r="C28" s="84">
        <v>66</v>
      </c>
      <c r="D28" s="12" t="s">
        <v>42</v>
      </c>
      <c r="E28" s="106" t="s">
        <v>200</v>
      </c>
      <c r="F28" s="151">
        <v>351</v>
      </c>
      <c r="G28" s="51">
        <v>90</v>
      </c>
      <c r="H28" s="51">
        <v>441</v>
      </c>
      <c r="I28" s="51">
        <v>1000</v>
      </c>
      <c r="J28" s="31"/>
    </row>
    <row r="29" spans="2:10" ht="15">
      <c r="B29" s="51">
        <v>4</v>
      </c>
      <c r="C29" s="84">
        <v>100</v>
      </c>
      <c r="D29" s="12" t="s">
        <v>18</v>
      </c>
      <c r="E29" s="106" t="s">
        <v>196</v>
      </c>
      <c r="F29" s="151">
        <v>0</v>
      </c>
      <c r="G29" s="51">
        <v>0</v>
      </c>
      <c r="H29" s="51">
        <v>0</v>
      </c>
      <c r="I29" s="51">
        <v>0</v>
      </c>
      <c r="J29" s="14" t="s">
        <v>179</v>
      </c>
    </row>
    <row r="30" spans="2:10" ht="15">
      <c r="B30" s="51">
        <v>5</v>
      </c>
      <c r="C30" s="84">
        <v>77</v>
      </c>
      <c r="D30" s="12" t="s">
        <v>216</v>
      </c>
      <c r="E30" s="106" t="s">
        <v>16</v>
      </c>
      <c r="F30" s="151">
        <v>356</v>
      </c>
      <c r="G30" s="51">
        <v>70</v>
      </c>
      <c r="H30" s="51">
        <v>426</v>
      </c>
      <c r="I30" s="51">
        <v>965</v>
      </c>
      <c r="J30" s="31"/>
    </row>
    <row r="31" spans="2:10" ht="15">
      <c r="B31" s="51">
        <v>6</v>
      </c>
      <c r="C31" s="86">
        <v>95</v>
      </c>
      <c r="D31" s="12" t="s">
        <v>117</v>
      </c>
      <c r="E31" s="106" t="s">
        <v>199</v>
      </c>
      <c r="F31" s="151">
        <v>54</v>
      </c>
      <c r="G31" s="51">
        <v>0</v>
      </c>
      <c r="H31" s="51">
        <v>54</v>
      </c>
      <c r="I31" s="51">
        <v>122</v>
      </c>
      <c r="J31" s="31"/>
    </row>
    <row r="32" spans="2:10" ht="15">
      <c r="B32" s="51">
        <v>7</v>
      </c>
      <c r="C32" s="88" t="s">
        <v>161</v>
      </c>
      <c r="D32" s="12" t="s">
        <v>121</v>
      </c>
      <c r="E32" s="106" t="s">
        <v>198</v>
      </c>
      <c r="F32" s="151">
        <v>32</v>
      </c>
      <c r="G32" s="51">
        <v>0</v>
      </c>
      <c r="H32" s="51">
        <v>32</v>
      </c>
      <c r="I32" s="51">
        <v>72</v>
      </c>
      <c r="J32" s="31"/>
    </row>
    <row r="33" spans="2:10" ht="15">
      <c r="B33" s="51">
        <v>8</v>
      </c>
      <c r="C33" s="83" t="s">
        <v>162</v>
      </c>
      <c r="D33" s="12" t="s">
        <v>22</v>
      </c>
      <c r="E33" s="106" t="s">
        <v>178</v>
      </c>
      <c r="F33" s="151">
        <v>0</v>
      </c>
      <c r="G33" s="51">
        <v>0</v>
      </c>
      <c r="H33" s="51">
        <v>0</v>
      </c>
      <c r="I33" s="51">
        <v>0</v>
      </c>
      <c r="J33" s="14" t="s">
        <v>180</v>
      </c>
    </row>
    <row r="34" spans="2:10" ht="15">
      <c r="B34" s="51">
        <v>9</v>
      </c>
      <c r="C34" s="84">
        <v>81</v>
      </c>
      <c r="D34" s="12" t="s">
        <v>127</v>
      </c>
      <c r="E34" s="106" t="s">
        <v>197</v>
      </c>
      <c r="F34" s="151">
        <v>360</v>
      </c>
      <c r="G34" s="51">
        <v>60</v>
      </c>
      <c r="H34" s="51">
        <v>420</v>
      </c>
      <c r="I34" s="51">
        <v>952</v>
      </c>
      <c r="J34" s="31"/>
    </row>
    <row r="35" spans="2:10" ht="15">
      <c r="B35" s="4"/>
      <c r="C35" s="4"/>
      <c r="D35" s="4"/>
      <c r="E35" s="4"/>
      <c r="F35" s="4"/>
      <c r="G35" s="4"/>
      <c r="H35" s="4"/>
      <c r="I35" s="4"/>
      <c r="J35" s="4"/>
    </row>
    <row r="36" spans="2:10" ht="15">
      <c r="B36" s="4"/>
      <c r="C36" s="4"/>
      <c r="D36" s="4"/>
      <c r="E36" s="4"/>
      <c r="F36" s="4"/>
      <c r="G36" s="4"/>
      <c r="H36" s="4"/>
      <c r="I36" s="4"/>
      <c r="J36" s="4"/>
    </row>
    <row r="37" spans="2:10" ht="15">
      <c r="B37" s="4"/>
      <c r="C37" s="4"/>
      <c r="D37" s="4"/>
      <c r="E37" s="4"/>
      <c r="F37" s="4"/>
      <c r="G37" s="4"/>
      <c r="H37" s="4"/>
      <c r="I37" s="4"/>
      <c r="J37" s="4"/>
    </row>
    <row r="38" spans="2:10" ht="15">
      <c r="B38" s="4"/>
      <c r="C38" s="4"/>
      <c r="D38" s="4"/>
      <c r="E38" s="4"/>
      <c r="F38" s="4"/>
      <c r="G38" s="4"/>
      <c r="H38" s="4"/>
      <c r="I38" s="4"/>
      <c r="J38" s="4"/>
    </row>
    <row r="39" spans="2:10" ht="15">
      <c r="B39" s="4"/>
      <c r="C39" s="4"/>
      <c r="D39" s="4"/>
      <c r="E39" s="4"/>
      <c r="F39" s="4"/>
      <c r="G39" s="4"/>
      <c r="H39" s="4"/>
      <c r="I39" s="4"/>
      <c r="J39" s="4"/>
    </row>
    <row r="40" spans="2:10" ht="15">
      <c r="B40" s="4"/>
      <c r="C40" s="4"/>
      <c r="D40" s="4"/>
      <c r="E40" s="4"/>
      <c r="F40" s="4"/>
      <c r="G40" s="4"/>
      <c r="H40" s="4"/>
      <c r="I40" s="4"/>
      <c r="J40" s="4"/>
    </row>
    <row r="41" spans="2:10" ht="15">
      <c r="B41" s="4"/>
      <c r="C41" s="4"/>
      <c r="D41" s="4"/>
      <c r="E41" s="4"/>
      <c r="F41" s="4"/>
      <c r="G41" s="4"/>
      <c r="H41" s="4"/>
      <c r="I41" s="4"/>
      <c r="J41" s="4"/>
    </row>
    <row r="42" spans="2:10" ht="15">
      <c r="B42" s="4"/>
      <c r="C42" s="4"/>
      <c r="D42" s="4"/>
      <c r="E42" s="4"/>
      <c r="F42" s="4"/>
      <c r="G42" s="4"/>
      <c r="H42" s="4"/>
      <c r="I42" s="4"/>
      <c r="J42" s="4"/>
    </row>
    <row r="43" spans="2:10" ht="15">
      <c r="B43" s="4"/>
      <c r="C43" s="4"/>
      <c r="D43" s="4"/>
      <c r="E43" s="4"/>
      <c r="F43" s="4"/>
      <c r="G43" s="4"/>
      <c r="H43" s="4"/>
      <c r="I43" s="4"/>
      <c r="J43" s="4"/>
    </row>
    <row r="44" spans="2:10" ht="15">
      <c r="B44" s="4"/>
      <c r="C44" s="4"/>
      <c r="D44" s="4"/>
      <c r="E44" s="4"/>
      <c r="F44" s="4"/>
      <c r="G44" s="4"/>
      <c r="H44" s="4"/>
      <c r="I44" s="4"/>
      <c r="J44" s="4"/>
    </row>
    <row r="45" spans="2:10" ht="15">
      <c r="B45" s="4"/>
      <c r="C45" s="4"/>
      <c r="D45" s="4"/>
      <c r="E45" s="4"/>
      <c r="F45" s="4"/>
      <c r="G45" s="4"/>
      <c r="H45" s="4"/>
      <c r="I45" s="4"/>
      <c r="J45" s="4"/>
    </row>
    <row r="46" spans="2:10" ht="15">
      <c r="B46" s="4"/>
      <c r="C46" s="4"/>
      <c r="D46" s="4"/>
      <c r="E46" s="4"/>
      <c r="F46" s="4"/>
      <c r="G46" s="4"/>
      <c r="H46" s="4"/>
      <c r="I46" s="4"/>
      <c r="J46" s="4"/>
    </row>
    <row r="47" spans="2:10" ht="15">
      <c r="B47" s="4"/>
      <c r="C47" s="4"/>
      <c r="D47" s="4"/>
      <c r="E47" s="4"/>
      <c r="F47" s="4"/>
      <c r="G47" s="4"/>
      <c r="H47" s="4"/>
      <c r="I47" s="4"/>
      <c r="J47" s="4"/>
    </row>
    <row r="48" spans="2:10" ht="15">
      <c r="B48" s="4"/>
      <c r="C48" s="4"/>
      <c r="D48" s="4"/>
      <c r="E48" s="4"/>
      <c r="F48" s="4"/>
      <c r="G48" s="4"/>
      <c r="H48" s="4"/>
      <c r="I48" s="4"/>
      <c r="J48" s="4"/>
    </row>
    <row r="49" spans="2:10" ht="15">
      <c r="B49" s="4"/>
      <c r="C49" s="4"/>
      <c r="D49" s="4"/>
      <c r="E49" s="4"/>
      <c r="F49" s="4"/>
      <c r="G49" s="4"/>
      <c r="H49" s="4"/>
      <c r="I49" s="4"/>
      <c r="J49" s="4"/>
    </row>
    <row r="50" spans="2:10" ht="15">
      <c r="B50" s="4"/>
      <c r="C50" s="4"/>
      <c r="D50" s="4"/>
      <c r="E50" s="4"/>
      <c r="F50" s="4"/>
      <c r="G50" s="4"/>
      <c r="H50" s="4"/>
      <c r="I50" s="4"/>
      <c r="J50" s="4"/>
    </row>
    <row r="51" spans="2:10" ht="15">
      <c r="B51" s="4"/>
      <c r="C51" s="4"/>
      <c r="D51" s="4"/>
      <c r="E51" s="4"/>
      <c r="F51" s="4"/>
      <c r="G51" s="4"/>
      <c r="H51" s="4"/>
      <c r="I51" s="4"/>
      <c r="J51" s="4"/>
    </row>
    <row r="52" spans="2:10" ht="15">
      <c r="B52" s="4"/>
      <c r="C52" s="4"/>
      <c r="D52" s="4"/>
      <c r="E52" s="4"/>
      <c r="F52" s="4"/>
      <c r="G52" s="4"/>
      <c r="H52" s="4"/>
      <c r="I52" s="4"/>
      <c r="J52" s="4"/>
    </row>
  </sheetData>
  <sheetProtection/>
  <mergeCells count="2">
    <mergeCell ref="E5:H5"/>
    <mergeCell ref="E2:H2"/>
  </mergeCells>
  <printOptions/>
  <pageMargins left="0.17" right="0.18" top="0.17" bottom="0.17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5.7109375" style="0" customWidth="1"/>
    <col min="4" max="4" width="22.00390625" style="0" customWidth="1"/>
    <col min="5" max="5" width="10.28125" style="0" customWidth="1"/>
    <col min="8" max="8" width="7.421875" style="0" customWidth="1"/>
    <col min="10" max="10" width="14.8515625" style="0" customWidth="1"/>
  </cols>
  <sheetData>
    <row r="1" spans="1:10" ht="1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60"/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60"/>
      <c r="B3" s="53"/>
      <c r="C3" s="53"/>
      <c r="D3" s="53"/>
      <c r="E3" s="53"/>
      <c r="F3" s="53"/>
      <c r="G3" s="53"/>
      <c r="H3" s="53"/>
      <c r="I3" s="53"/>
      <c r="J3" s="53"/>
    </row>
    <row r="4" spans="1:10" ht="15">
      <c r="A4" s="60"/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60"/>
      <c r="B5" s="53"/>
      <c r="C5" s="53"/>
      <c r="D5" s="53"/>
      <c r="E5" s="53"/>
      <c r="F5" s="53"/>
      <c r="G5" s="53"/>
      <c r="H5" s="53"/>
      <c r="I5" s="53"/>
      <c r="J5" s="53"/>
    </row>
    <row r="6" spans="1:10" ht="15">
      <c r="A6" s="60"/>
      <c r="B6" s="53"/>
      <c r="C6" s="53"/>
      <c r="D6" s="53"/>
      <c r="E6" s="53"/>
      <c r="F6" s="53"/>
      <c r="G6" s="53"/>
      <c r="H6" s="53"/>
      <c r="I6" s="53"/>
      <c r="J6" s="53"/>
    </row>
    <row r="7" spans="1:10" ht="21">
      <c r="A7" s="60"/>
      <c r="B7" s="53"/>
      <c r="C7" s="53"/>
      <c r="D7" s="53"/>
      <c r="E7" s="53"/>
      <c r="F7" s="54" t="s">
        <v>87</v>
      </c>
      <c r="G7" s="53"/>
      <c r="H7" s="53"/>
      <c r="I7" s="53"/>
      <c r="J7" s="53"/>
    </row>
    <row r="8" spans="1:10" ht="18.75">
      <c r="A8" s="60"/>
      <c r="B8" s="53"/>
      <c r="C8" s="55"/>
      <c r="D8" s="53"/>
      <c r="E8" s="53"/>
      <c r="F8" s="53"/>
      <c r="G8" s="53"/>
      <c r="H8" s="53"/>
      <c r="I8" s="53"/>
      <c r="J8" s="53"/>
    </row>
    <row r="9" spans="1:10" ht="15">
      <c r="A9" s="60"/>
      <c r="B9" s="62" t="s">
        <v>77</v>
      </c>
      <c r="C9" s="62" t="s">
        <v>78</v>
      </c>
      <c r="D9" s="62" t="s">
        <v>79</v>
      </c>
      <c r="E9" s="62" t="s">
        <v>80</v>
      </c>
      <c r="F9" s="62" t="s">
        <v>81</v>
      </c>
      <c r="G9" s="62" t="s">
        <v>83</v>
      </c>
      <c r="H9" s="62" t="s">
        <v>82</v>
      </c>
      <c r="I9" s="62" t="s">
        <v>84</v>
      </c>
      <c r="J9" s="62" t="s">
        <v>85</v>
      </c>
    </row>
    <row r="10" spans="1:10" ht="15">
      <c r="A10" s="60"/>
      <c r="B10" s="62">
        <v>1</v>
      </c>
      <c r="C10" s="11">
        <v>79</v>
      </c>
      <c r="D10" s="12" t="s">
        <v>6</v>
      </c>
      <c r="E10" s="106" t="s">
        <v>8</v>
      </c>
      <c r="F10" s="62">
        <v>304</v>
      </c>
      <c r="G10" s="62">
        <v>90</v>
      </c>
      <c r="H10" s="62">
        <v>394</v>
      </c>
      <c r="I10" s="62">
        <v>881</v>
      </c>
      <c r="J10" s="61"/>
    </row>
    <row r="11" spans="1:10" ht="15">
      <c r="A11" s="60"/>
      <c r="B11" s="62">
        <v>2</v>
      </c>
      <c r="C11" s="83" t="s">
        <v>160</v>
      </c>
      <c r="D11" s="12" t="s">
        <v>20</v>
      </c>
      <c r="E11" s="106" t="s">
        <v>21</v>
      </c>
      <c r="F11" s="62">
        <v>353</v>
      </c>
      <c r="G11" s="62">
        <v>0</v>
      </c>
      <c r="H11" s="62">
        <v>353</v>
      </c>
      <c r="I11" s="62">
        <v>787</v>
      </c>
      <c r="J11" s="61"/>
    </row>
    <row r="12" spans="1:10" ht="15">
      <c r="A12" s="60"/>
      <c r="B12" s="62">
        <v>3</v>
      </c>
      <c r="C12" s="84">
        <v>66</v>
      </c>
      <c r="D12" s="12" t="s">
        <v>42</v>
      </c>
      <c r="E12" s="106" t="s">
        <v>200</v>
      </c>
      <c r="F12" s="62">
        <v>243</v>
      </c>
      <c r="G12" s="62">
        <v>90</v>
      </c>
      <c r="H12" s="62">
        <v>333</v>
      </c>
      <c r="I12" s="62">
        <v>744</v>
      </c>
      <c r="J12" s="61"/>
    </row>
    <row r="13" spans="1:10" ht="15">
      <c r="A13" s="60"/>
      <c r="B13" s="62">
        <v>4</v>
      </c>
      <c r="C13" s="84">
        <v>100</v>
      </c>
      <c r="D13" s="12" t="s">
        <v>18</v>
      </c>
      <c r="E13" s="106" t="s">
        <v>196</v>
      </c>
      <c r="F13" s="62">
        <v>339</v>
      </c>
      <c r="G13" s="62">
        <v>80</v>
      </c>
      <c r="H13" s="62">
        <v>419</v>
      </c>
      <c r="I13" s="62">
        <v>937</v>
      </c>
      <c r="J13" s="61"/>
    </row>
    <row r="14" spans="1:10" ht="15">
      <c r="A14" s="60"/>
      <c r="B14" s="62">
        <v>5</v>
      </c>
      <c r="C14" s="84">
        <v>77</v>
      </c>
      <c r="D14" s="12" t="s">
        <v>15</v>
      </c>
      <c r="E14" s="106" t="s">
        <v>16</v>
      </c>
      <c r="F14" s="62">
        <v>357</v>
      </c>
      <c r="G14" s="62">
        <v>90</v>
      </c>
      <c r="H14" s="62">
        <v>447</v>
      </c>
      <c r="I14" s="62">
        <v>1000</v>
      </c>
      <c r="J14" s="61"/>
    </row>
    <row r="15" spans="1:10" ht="15">
      <c r="A15" s="60"/>
      <c r="B15" s="62">
        <v>6</v>
      </c>
      <c r="C15" s="86">
        <v>95</v>
      </c>
      <c r="D15" s="12" t="s">
        <v>117</v>
      </c>
      <c r="E15" s="106" t="s">
        <v>199</v>
      </c>
      <c r="F15" s="62">
        <v>306</v>
      </c>
      <c r="G15" s="62">
        <v>90</v>
      </c>
      <c r="H15" s="62">
        <v>396</v>
      </c>
      <c r="I15" s="62">
        <v>885</v>
      </c>
      <c r="J15" s="61"/>
    </row>
    <row r="16" spans="1:10" ht="15">
      <c r="A16" s="60"/>
      <c r="B16" s="62">
        <v>7</v>
      </c>
      <c r="C16" s="88" t="s">
        <v>161</v>
      </c>
      <c r="D16" s="12" t="s">
        <v>121</v>
      </c>
      <c r="E16" s="106" t="s">
        <v>198</v>
      </c>
      <c r="F16" s="62">
        <v>39</v>
      </c>
      <c r="G16" s="62">
        <v>0</v>
      </c>
      <c r="H16" s="62">
        <v>39</v>
      </c>
      <c r="I16" s="62">
        <v>87</v>
      </c>
      <c r="J16" s="61"/>
    </row>
    <row r="17" spans="1:10" ht="15">
      <c r="A17" s="60"/>
      <c r="B17" s="62">
        <v>8</v>
      </c>
      <c r="C17" s="83" t="s">
        <v>162</v>
      </c>
      <c r="D17" s="12" t="s">
        <v>22</v>
      </c>
      <c r="E17" s="106" t="s">
        <v>178</v>
      </c>
      <c r="F17" s="62">
        <v>102</v>
      </c>
      <c r="G17" s="62">
        <v>0</v>
      </c>
      <c r="H17" s="62">
        <v>102</v>
      </c>
      <c r="I17" s="62">
        <v>228</v>
      </c>
      <c r="J17" s="61"/>
    </row>
    <row r="18" spans="1:10" ht="15">
      <c r="A18" s="60"/>
      <c r="B18" s="62">
        <v>9</v>
      </c>
      <c r="C18" s="84">
        <v>81</v>
      </c>
      <c r="D18" s="12" t="s">
        <v>127</v>
      </c>
      <c r="E18" s="106" t="s">
        <v>197</v>
      </c>
      <c r="F18" s="62">
        <v>353</v>
      </c>
      <c r="G18" s="62">
        <v>60</v>
      </c>
      <c r="H18" s="62">
        <v>413</v>
      </c>
      <c r="I18" s="62">
        <v>923</v>
      </c>
      <c r="J18" s="61"/>
    </row>
    <row r="19" spans="1:10" ht="15">
      <c r="A19" s="60"/>
      <c r="B19" s="5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60"/>
      <c r="B20" s="56"/>
      <c r="C20" s="53"/>
      <c r="D20" s="53"/>
      <c r="E20" s="53"/>
      <c r="F20" s="53"/>
      <c r="G20" s="53"/>
      <c r="H20" s="53"/>
      <c r="I20" s="53"/>
      <c r="J20" s="53"/>
    </row>
    <row r="21" spans="1:10" ht="21">
      <c r="A21" s="60"/>
      <c r="B21" s="56"/>
      <c r="C21" s="53"/>
      <c r="D21" s="53"/>
      <c r="E21" s="53"/>
      <c r="F21" s="54" t="s">
        <v>88</v>
      </c>
      <c r="G21" s="53"/>
      <c r="H21" s="53"/>
      <c r="I21" s="53"/>
      <c r="J21" s="53"/>
    </row>
    <row r="22" spans="1:10" ht="18.75">
      <c r="A22" s="60"/>
      <c r="B22" s="56"/>
      <c r="C22" s="55"/>
      <c r="D22" s="53"/>
      <c r="E22" s="53"/>
      <c r="F22" s="53"/>
      <c r="G22" s="53"/>
      <c r="H22" s="53"/>
      <c r="I22" s="53"/>
      <c r="J22" s="53"/>
    </row>
    <row r="23" spans="1:10" ht="15">
      <c r="A23" s="60"/>
      <c r="B23" s="62" t="s">
        <v>77</v>
      </c>
      <c r="C23" s="62" t="s">
        <v>78</v>
      </c>
      <c r="D23" s="62" t="s">
        <v>79</v>
      </c>
      <c r="E23" s="62" t="s">
        <v>80</v>
      </c>
      <c r="F23" s="62" t="s">
        <v>81</v>
      </c>
      <c r="G23" s="62" t="s">
        <v>83</v>
      </c>
      <c r="H23" s="62" t="s">
        <v>82</v>
      </c>
      <c r="I23" s="62" t="s">
        <v>84</v>
      </c>
      <c r="J23" s="62" t="s">
        <v>85</v>
      </c>
    </row>
    <row r="24" spans="1:10" ht="15">
      <c r="A24" s="60"/>
      <c r="B24" s="62">
        <v>1</v>
      </c>
      <c r="C24" s="83" t="s">
        <v>160</v>
      </c>
      <c r="D24" s="12" t="s">
        <v>20</v>
      </c>
      <c r="E24" s="106" t="s">
        <v>21</v>
      </c>
      <c r="F24" s="62">
        <v>257</v>
      </c>
      <c r="G24" s="62">
        <v>60</v>
      </c>
      <c r="H24" s="62">
        <v>287</v>
      </c>
      <c r="I24" s="62">
        <v>878</v>
      </c>
      <c r="J24" s="61"/>
    </row>
    <row r="25" spans="1:10" ht="15">
      <c r="A25" s="60"/>
      <c r="B25" s="62">
        <v>2</v>
      </c>
      <c r="C25" s="84">
        <v>66</v>
      </c>
      <c r="D25" s="12" t="s">
        <v>42</v>
      </c>
      <c r="E25" s="106" t="s">
        <v>200</v>
      </c>
      <c r="F25" s="62">
        <v>295</v>
      </c>
      <c r="G25" s="62">
        <v>90</v>
      </c>
      <c r="H25" s="62">
        <v>385</v>
      </c>
      <c r="I25" s="62">
        <v>878</v>
      </c>
      <c r="J25" s="61"/>
    </row>
    <row r="26" spans="1:10" ht="15">
      <c r="A26" s="60"/>
      <c r="B26" s="62">
        <v>3</v>
      </c>
      <c r="C26" s="84">
        <v>77</v>
      </c>
      <c r="D26" s="12" t="s">
        <v>15</v>
      </c>
      <c r="E26" s="106" t="s">
        <v>16</v>
      </c>
      <c r="F26" s="62">
        <v>358</v>
      </c>
      <c r="G26" s="62">
        <v>80</v>
      </c>
      <c r="H26" s="62">
        <v>438</v>
      </c>
      <c r="I26" s="62">
        <v>1000</v>
      </c>
      <c r="J26" s="61"/>
    </row>
    <row r="27" spans="1:10" ht="15">
      <c r="A27" s="60"/>
      <c r="B27" s="62">
        <v>4</v>
      </c>
      <c r="C27" s="86">
        <v>95</v>
      </c>
      <c r="D27" s="12" t="s">
        <v>117</v>
      </c>
      <c r="E27" s="106" t="s">
        <v>199</v>
      </c>
      <c r="F27" s="62">
        <v>227</v>
      </c>
      <c r="G27" s="62">
        <v>60</v>
      </c>
      <c r="H27" s="62">
        <v>287</v>
      </c>
      <c r="I27" s="62">
        <v>655</v>
      </c>
      <c r="J27" s="61"/>
    </row>
    <row r="28" spans="1:10" ht="15">
      <c r="A28" s="60"/>
      <c r="B28" s="62">
        <v>5</v>
      </c>
      <c r="C28" s="84">
        <v>81</v>
      </c>
      <c r="D28" s="12" t="s">
        <v>127</v>
      </c>
      <c r="E28" s="106" t="s">
        <v>197</v>
      </c>
      <c r="F28" s="62">
        <v>201</v>
      </c>
      <c r="G28" s="62">
        <v>30</v>
      </c>
      <c r="H28" s="62">
        <v>231</v>
      </c>
      <c r="I28" s="62">
        <v>527</v>
      </c>
      <c r="J28" s="61"/>
    </row>
    <row r="29" spans="1:10" ht="15">
      <c r="A29" s="60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8.75">
      <c r="A30" s="60"/>
      <c r="B30" s="53"/>
      <c r="C30" s="55"/>
      <c r="D30" s="53"/>
      <c r="E30" s="53"/>
      <c r="F30" s="53"/>
      <c r="G30" s="53"/>
      <c r="H30" s="53"/>
      <c r="I30" s="53"/>
      <c r="J30" s="53"/>
    </row>
    <row r="31" spans="1:10" ht="15">
      <c r="A31" s="60"/>
      <c r="B31" s="53"/>
      <c r="C31" s="57"/>
      <c r="D31" s="58"/>
      <c r="E31" s="53"/>
      <c r="F31" s="53"/>
      <c r="G31" s="53"/>
      <c r="H31" s="53"/>
      <c r="I31" s="53"/>
      <c r="J31" s="53"/>
    </row>
    <row r="32" spans="1:10" ht="15">
      <c r="A32" s="60"/>
      <c r="B32" s="53"/>
      <c r="C32" s="57"/>
      <c r="D32" s="59"/>
      <c r="E32" s="53"/>
      <c r="F32" s="53"/>
      <c r="G32" s="53"/>
      <c r="H32" s="53"/>
      <c r="I32" s="53"/>
      <c r="J32" s="53"/>
    </row>
    <row r="33" spans="1:10" ht="15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4:14" ht="15">
      <c r="D34" s="32" t="s">
        <v>44</v>
      </c>
      <c r="E34" s="39" t="s">
        <v>46</v>
      </c>
      <c r="F34" s="39"/>
      <c r="G34" s="69" t="s">
        <v>128</v>
      </c>
      <c r="H34" s="69"/>
      <c r="I34" s="69"/>
      <c r="N34" s="39"/>
    </row>
    <row r="35" ht="15">
      <c r="N35" s="32"/>
    </row>
    <row r="36" spans="4:14" ht="15">
      <c r="D36" t="s">
        <v>43</v>
      </c>
      <c r="E36" s="40" t="s">
        <v>46</v>
      </c>
      <c r="F36" s="32"/>
      <c r="G36" t="s">
        <v>47</v>
      </c>
      <c r="N36" s="39"/>
    </row>
    <row r="37" ht="15">
      <c r="N37" s="32"/>
    </row>
    <row r="38" spans="4:14" ht="15">
      <c r="D38" t="s">
        <v>45</v>
      </c>
      <c r="E38" s="40" t="s">
        <v>46</v>
      </c>
      <c r="F38" s="32"/>
      <c r="G38" t="s">
        <v>90</v>
      </c>
      <c r="N38" s="39"/>
    </row>
    <row r="39" spans="2:9" ht="15">
      <c r="B39" s="4"/>
      <c r="C39" s="4"/>
      <c r="D39" s="4"/>
      <c r="E39" s="4"/>
      <c r="F39" s="4"/>
      <c r="G39" s="4"/>
      <c r="H39" s="4"/>
      <c r="I39" s="4"/>
    </row>
    <row r="40" spans="2:10" ht="15">
      <c r="B40" s="4"/>
      <c r="C40" s="4"/>
      <c r="E40" s="185" t="s">
        <v>48</v>
      </c>
      <c r="F40" s="185"/>
      <c r="I40" s="4"/>
      <c r="J40" s="4"/>
    </row>
    <row r="41" spans="2:10" ht="15">
      <c r="B41" s="4"/>
      <c r="C41" s="4"/>
      <c r="D41" t="s">
        <v>50</v>
      </c>
      <c r="F41" s="39" t="s">
        <v>46</v>
      </c>
      <c r="G41" s="39"/>
      <c r="H41" s="39"/>
      <c r="I41" s="4"/>
      <c r="J41" s="4"/>
    </row>
    <row r="42" spans="2:10" ht="15">
      <c r="B42" s="4"/>
      <c r="C42" s="4"/>
      <c r="F42" s="32"/>
      <c r="G42" s="32"/>
      <c r="H42" s="32"/>
      <c r="I42" s="4"/>
      <c r="J42" s="4"/>
    </row>
    <row r="43" spans="2:10" ht="15">
      <c r="B43" s="4"/>
      <c r="C43" s="4"/>
      <c r="D43" t="s">
        <v>137</v>
      </c>
      <c r="F43" s="39" t="s">
        <v>46</v>
      </c>
      <c r="G43" s="39"/>
      <c r="H43" s="39"/>
      <c r="I43" s="4"/>
      <c r="J43" s="4"/>
    </row>
    <row r="44" spans="2:10" ht="15">
      <c r="B44" s="4"/>
      <c r="C44" s="4"/>
      <c r="F44" s="32"/>
      <c r="G44" s="32"/>
      <c r="H44" s="32"/>
      <c r="I44" s="4"/>
      <c r="J44" s="4"/>
    </row>
    <row r="45" spans="2:10" ht="15">
      <c r="B45" s="4"/>
      <c r="C45" s="4"/>
      <c r="D45" t="s">
        <v>91</v>
      </c>
      <c r="F45" s="39" t="s">
        <v>46</v>
      </c>
      <c r="G45" s="39"/>
      <c r="H45" s="39"/>
      <c r="I45" s="4"/>
      <c r="J45" s="4"/>
    </row>
    <row r="46" spans="2:10" ht="15">
      <c r="B46" s="4"/>
      <c r="C46" s="4"/>
      <c r="D46" s="4"/>
      <c r="E46" s="4"/>
      <c r="I46" s="4"/>
      <c r="J46" s="4"/>
    </row>
    <row r="47" spans="2:10" ht="15">
      <c r="B47" s="4"/>
      <c r="C47" s="4"/>
      <c r="D47" s="4"/>
      <c r="E47" s="4"/>
      <c r="F47" s="4"/>
      <c r="G47" s="4"/>
      <c r="H47" s="4"/>
      <c r="I47" s="4"/>
      <c r="J47" s="4"/>
    </row>
    <row r="48" spans="2:10" ht="15">
      <c r="B48" s="4"/>
      <c r="C48" s="4"/>
      <c r="D48" s="4"/>
      <c r="E48" s="4"/>
      <c r="F48" s="4"/>
      <c r="G48" s="4"/>
      <c r="H48" s="4"/>
      <c r="I48" s="4"/>
      <c r="J48" s="4"/>
    </row>
    <row r="49" spans="2:10" ht="15">
      <c r="B49" s="4"/>
      <c r="C49" s="4"/>
      <c r="D49" s="4"/>
      <c r="E49" s="4"/>
      <c r="F49" s="4"/>
      <c r="G49" s="4"/>
      <c r="H49" s="4"/>
      <c r="I49" s="4"/>
      <c r="J49" s="4"/>
    </row>
    <row r="50" spans="2:10" ht="15">
      <c r="B50" s="4"/>
      <c r="C50" s="4"/>
      <c r="D50" s="4"/>
      <c r="E50" s="4"/>
      <c r="F50" s="4"/>
      <c r="G50" s="4"/>
      <c r="H50" s="4"/>
      <c r="I50" s="4"/>
      <c r="J50" s="4"/>
    </row>
    <row r="51" spans="2:10" ht="15">
      <c r="B51" s="4"/>
      <c r="C51" s="4"/>
      <c r="D51" s="4"/>
      <c r="E51" s="4"/>
      <c r="F51" s="4"/>
      <c r="G51" s="4"/>
      <c r="H51" s="4"/>
      <c r="I51" s="4"/>
      <c r="J51" s="4"/>
    </row>
    <row r="52" spans="2:10" ht="15">
      <c r="B52" s="4"/>
      <c r="C52" s="4"/>
      <c r="D52" s="4"/>
      <c r="E52" s="4"/>
      <c r="F52" s="4"/>
      <c r="G52" s="4"/>
      <c r="H52" s="4"/>
      <c r="I52" s="4"/>
      <c r="J52" s="4"/>
    </row>
    <row r="53" spans="2:10" ht="15">
      <c r="B53" s="4"/>
      <c r="C53" s="4"/>
      <c r="D53" s="4"/>
      <c r="E53" s="4"/>
      <c r="F53" s="4"/>
      <c r="G53" s="4"/>
      <c r="H53" s="4"/>
      <c r="I53" s="4"/>
      <c r="J53" s="4"/>
    </row>
    <row r="54" spans="2:10" ht="15">
      <c r="B54" s="4"/>
      <c r="C54" s="4"/>
      <c r="D54" s="4"/>
      <c r="E54" s="4"/>
      <c r="F54" s="4"/>
      <c r="G54" s="4"/>
      <c r="H54" s="4"/>
      <c r="I54" s="4"/>
      <c r="J54" s="4"/>
    </row>
  </sheetData>
  <sheetProtection/>
  <mergeCells count="1">
    <mergeCell ref="E40:F40"/>
  </mergeCells>
  <printOptions/>
  <pageMargins left="0.17" right="0.18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Leszek</cp:lastModifiedBy>
  <cp:lastPrinted>2011-07-28T14:36:00Z</cp:lastPrinted>
  <dcterms:created xsi:type="dcterms:W3CDTF">2009-05-19T13:20:13Z</dcterms:created>
  <dcterms:modified xsi:type="dcterms:W3CDTF">2011-07-29T14:42:48Z</dcterms:modified>
  <cp:category/>
  <cp:version/>
  <cp:contentType/>
  <cp:contentStatus/>
</cp:coreProperties>
</file>